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bookViews>
    <workbookView xWindow="0" yWindow="0" windowWidth="20490" windowHeight="7155" tabRatio="920" firstSheet="6" activeTab="7"/>
  </bookViews>
  <sheets>
    <sheet name="BERKER WORKSTREAMS&gt;&gt;" sheetId="10" state="hidden" r:id="rId1"/>
    <sheet name="Transparency-Budget" sheetId="8" state="hidden" r:id="rId2"/>
    <sheet name="Transparency-Key" sheetId="9" state="hidden" r:id="rId3"/>
    <sheet name="School head-Budget" sheetId="11" state="hidden" r:id="rId4"/>
    <sheet name="School head-Key13" sheetId="12" state="hidden" r:id="rId5"/>
    <sheet name="School head-Key14" sheetId="13" state="hidden" r:id="rId6"/>
    <sheet name="Guideline" sheetId="17" r:id="rId7"/>
    <sheet name="KPI Template" sheetId="15" r:id="rId8"/>
  </sheets>
  <definedNames>
    <definedName name="_xlnm._FilterDatabase" localSheetId="3" hidden="1">'School head-Budget'!$A$11:$I$83</definedName>
  </definedNames>
  <calcPr calcId="145621"/>
</workbook>
</file>

<file path=xl/calcChain.xml><?xml version="1.0" encoding="utf-8"?>
<calcChain xmlns="http://schemas.openxmlformats.org/spreadsheetml/2006/main">
  <c r="I55" i="9" l="1"/>
  <c r="I53" i="9"/>
  <c r="I52" i="9"/>
  <c r="I50" i="9"/>
  <c r="I46" i="9"/>
  <c r="I57" i="9"/>
  <c r="F53" i="8"/>
  <c r="F20" i="8"/>
  <c r="F13" i="8"/>
  <c r="F52" i="8"/>
  <c r="F9" i="8"/>
  <c r="F16" i="8"/>
  <c r="F51" i="8"/>
  <c r="J36" i="9"/>
  <c r="J35" i="9"/>
  <c r="I36" i="9"/>
  <c r="I35" i="9"/>
  <c r="I37" i="9"/>
  <c r="F24" i="8"/>
  <c r="F45" i="8"/>
  <c r="J37" i="9"/>
  <c r="F25" i="8"/>
  <c r="F47" i="8"/>
  <c r="K29" i="13"/>
  <c r="O29" i="13"/>
  <c r="O30" i="13"/>
  <c r="O34" i="13"/>
  <c r="I27" i="13"/>
  <c r="H27" i="13"/>
  <c r="I26" i="13"/>
  <c r="H26" i="13"/>
  <c r="E26" i="13"/>
  <c r="D26" i="13"/>
  <c r="I25" i="13"/>
  <c r="E25" i="13"/>
  <c r="E24" i="13"/>
  <c r="D24" i="13"/>
  <c r="K21" i="13"/>
  <c r="O21" i="13"/>
  <c r="O22" i="13"/>
  <c r="O26" i="13"/>
  <c r="I21" i="13"/>
  <c r="E21" i="13"/>
  <c r="I20" i="13"/>
  <c r="H20" i="13"/>
  <c r="E20" i="13"/>
  <c r="D20" i="13"/>
  <c r="N17" i="13"/>
  <c r="M17" i="13"/>
  <c r="O16" i="13"/>
  <c r="N16" i="13"/>
  <c r="M16" i="13"/>
  <c r="O15" i="13"/>
  <c r="N15" i="13"/>
  <c r="M15" i="13"/>
  <c r="O14" i="13"/>
  <c r="N14" i="13"/>
  <c r="M14" i="13"/>
  <c r="N13" i="13"/>
  <c r="M13" i="13"/>
  <c r="L13" i="13"/>
  <c r="K13" i="13"/>
  <c r="W12" i="13"/>
  <c r="W13" i="13"/>
  <c r="W17" i="13"/>
  <c r="N12" i="13"/>
  <c r="M12" i="13"/>
  <c r="L12" i="13"/>
  <c r="O11" i="13"/>
  <c r="N11" i="13"/>
  <c r="M11" i="13"/>
  <c r="L11" i="13"/>
  <c r="K11" i="13"/>
  <c r="O10" i="13"/>
  <c r="N10" i="13"/>
  <c r="M10" i="13"/>
  <c r="L10" i="13"/>
  <c r="K10" i="13"/>
  <c r="N9" i="13"/>
  <c r="M9" i="13"/>
  <c r="L9" i="13"/>
  <c r="K9" i="13"/>
  <c r="O8" i="13"/>
  <c r="N8" i="13"/>
  <c r="M8" i="13"/>
  <c r="L8" i="13"/>
  <c r="K8" i="13"/>
  <c r="O7" i="13"/>
  <c r="N7" i="13"/>
  <c r="M7" i="13"/>
  <c r="L7" i="13"/>
  <c r="K7" i="13"/>
  <c r="O6" i="13"/>
  <c r="N6" i="13"/>
  <c r="M6" i="13"/>
  <c r="L6" i="13"/>
  <c r="K6" i="13"/>
  <c r="W4" i="13"/>
  <c r="W5" i="13"/>
  <c r="W9" i="13"/>
  <c r="N5" i="13"/>
  <c r="M5" i="13"/>
  <c r="L5" i="13"/>
  <c r="K5" i="13"/>
  <c r="N4" i="13"/>
  <c r="M4" i="13"/>
  <c r="L4" i="13"/>
  <c r="E44" i="12"/>
  <c r="I41" i="12"/>
  <c r="I24" i="13"/>
  <c r="I40" i="12"/>
  <c r="I23" i="13"/>
  <c r="E40" i="12"/>
  <c r="E23" i="13"/>
  <c r="I39" i="12"/>
  <c r="I22" i="13"/>
  <c r="E39" i="12"/>
  <c r="E22" i="13"/>
  <c r="H38" i="12"/>
  <c r="H21" i="13"/>
  <c r="D38" i="12"/>
  <c r="D21" i="13"/>
  <c r="I36" i="12"/>
  <c r="H36" i="12"/>
  <c r="H19" i="13"/>
  <c r="N61" i="11"/>
  <c r="E36" i="12"/>
  <c r="E19" i="13"/>
  <c r="I35" i="12"/>
  <c r="H35" i="12"/>
  <c r="H18" i="13"/>
  <c r="E35" i="12"/>
  <c r="E18" i="13"/>
  <c r="D27" i="12"/>
  <c r="X82" i="11"/>
  <c r="AA82" i="11"/>
  <c r="AB82" i="11"/>
  <c r="H24" i="12"/>
  <c r="H41" i="12"/>
  <c r="H24" i="13"/>
  <c r="H23" i="12"/>
  <c r="H40" i="12"/>
  <c r="H23" i="13"/>
  <c r="D23" i="12"/>
  <c r="D40" i="12"/>
  <c r="D23" i="13"/>
  <c r="H22" i="12"/>
  <c r="D22" i="12"/>
  <c r="D39" i="12"/>
  <c r="D22" i="13"/>
  <c r="H19" i="12"/>
  <c r="D64" i="11"/>
  <c r="D19" i="12"/>
  <c r="H18" i="12"/>
  <c r="D18" i="12"/>
  <c r="W12" i="12"/>
  <c r="W13" i="12"/>
  <c r="W17" i="12"/>
  <c r="W4" i="12"/>
  <c r="W5" i="12"/>
  <c r="W9" i="12"/>
  <c r="U107" i="11"/>
  <c r="K107" i="11"/>
  <c r="U106" i="11"/>
  <c r="K106" i="11"/>
  <c r="U105" i="11"/>
  <c r="K105" i="11"/>
  <c r="U104" i="11"/>
  <c r="K104" i="11"/>
  <c r="U103" i="11"/>
  <c r="K103" i="11"/>
  <c r="U102" i="11"/>
  <c r="K102" i="11"/>
  <c r="U101" i="11"/>
  <c r="K101" i="11"/>
  <c r="U100" i="11"/>
  <c r="K100" i="11"/>
  <c r="U99" i="11"/>
  <c r="K99" i="11"/>
  <c r="U98" i="11"/>
  <c r="K98" i="11"/>
  <c r="Z83" i="11"/>
  <c r="X83" i="11"/>
  <c r="AA83" i="11"/>
  <c r="P83" i="11"/>
  <c r="N83" i="11"/>
  <c r="Q83" i="11"/>
  <c r="F83" i="11"/>
  <c r="D83" i="11"/>
  <c r="G83" i="11"/>
  <c r="D82" i="11"/>
  <c r="G82" i="11"/>
  <c r="H82" i="11"/>
  <c r="A82" i="11"/>
  <c r="A83" i="11"/>
  <c r="AA80" i="11"/>
  <c r="AB80" i="11"/>
  <c r="Q80" i="11"/>
  <c r="R80" i="11"/>
  <c r="AA79" i="11"/>
  <c r="AB79" i="11"/>
  <c r="Q79" i="11"/>
  <c r="R79" i="11"/>
  <c r="AA78" i="11"/>
  <c r="AB78" i="11"/>
  <c r="Q78" i="11"/>
  <c r="R78" i="11"/>
  <c r="AA77" i="11"/>
  <c r="AB77" i="11"/>
  <c r="Q77" i="11"/>
  <c r="R77" i="11"/>
  <c r="A77" i="11"/>
  <c r="A78" i="11"/>
  <c r="A79" i="11"/>
  <c r="A80" i="11"/>
  <c r="G75" i="11"/>
  <c r="H75" i="11"/>
  <c r="G74" i="11"/>
  <c r="H74" i="11"/>
  <c r="G73" i="11"/>
  <c r="H73" i="11"/>
  <c r="G72" i="11"/>
  <c r="H72" i="11"/>
  <c r="A72" i="11"/>
  <c r="A73" i="11"/>
  <c r="A74" i="11"/>
  <c r="A75" i="11"/>
  <c r="X63" i="11"/>
  <c r="N63" i="11"/>
  <c r="D63" i="11"/>
  <c r="X60" i="11"/>
  <c r="N60" i="11"/>
  <c r="D60" i="11"/>
  <c r="A60" i="11"/>
  <c r="A61" i="11"/>
  <c r="A62" i="11"/>
  <c r="A63" i="11"/>
  <c r="A64" i="11"/>
  <c r="A65" i="11"/>
  <c r="A66" i="11"/>
  <c r="A67" i="11"/>
  <c r="A68" i="11"/>
  <c r="A69" i="11"/>
  <c r="A70" i="11"/>
  <c r="AA56" i="11"/>
  <c r="AB56" i="11"/>
  <c r="Q56" i="11"/>
  <c r="R56" i="11"/>
  <c r="G56" i="11"/>
  <c r="H56" i="11"/>
  <c r="X53" i="11"/>
  <c r="AA53" i="11"/>
  <c r="AB53" i="11"/>
  <c r="N53" i="11"/>
  <c r="Q53" i="11"/>
  <c r="R53" i="11"/>
  <c r="D53" i="11"/>
  <c r="G53" i="11"/>
  <c r="H53" i="11"/>
  <c r="X52" i="11"/>
  <c r="AA52" i="11"/>
  <c r="AB52" i="11"/>
  <c r="X51" i="11"/>
  <c r="AA51" i="11"/>
  <c r="AB51" i="11"/>
  <c r="N51" i="11"/>
  <c r="Q51" i="11"/>
  <c r="R51" i="11"/>
  <c r="D51" i="11"/>
  <c r="G51" i="11"/>
  <c r="H51" i="11"/>
  <c r="A51" i="11"/>
  <c r="A52" i="11"/>
  <c r="A53" i="11"/>
  <c r="A54" i="11"/>
  <c r="A55" i="11"/>
  <c r="A56" i="11"/>
  <c r="A57" i="11"/>
  <c r="A58" i="11"/>
  <c r="X48" i="11"/>
  <c r="AA48" i="11"/>
  <c r="AB48" i="11"/>
  <c r="N48" i="11"/>
  <c r="Q48" i="11"/>
  <c r="R48" i="11"/>
  <c r="D48" i="11"/>
  <c r="G48" i="11"/>
  <c r="H48" i="11"/>
  <c r="AA47" i="11"/>
  <c r="AB47" i="11"/>
  <c r="Q47" i="11"/>
  <c r="R47" i="11"/>
  <c r="G47" i="11"/>
  <c r="H47" i="11"/>
  <c r="X45" i="11"/>
  <c r="AA45" i="11"/>
  <c r="AB45" i="11"/>
  <c r="N45" i="11"/>
  <c r="Q45" i="11"/>
  <c r="R45" i="11"/>
  <c r="D45" i="11"/>
  <c r="G45" i="11"/>
  <c r="H45" i="11"/>
  <c r="X44" i="11"/>
  <c r="AA44" i="11"/>
  <c r="AB44" i="11"/>
  <c r="N44" i="11"/>
  <c r="Q44" i="11"/>
  <c r="R44" i="11"/>
  <c r="D44" i="11"/>
  <c r="G44" i="11"/>
  <c r="H44" i="11"/>
  <c r="A44" i="11"/>
  <c r="A45" i="11"/>
  <c r="A46" i="11"/>
  <c r="A47" i="11"/>
  <c r="A48" i="11"/>
  <c r="A49" i="11"/>
  <c r="Y40" i="11"/>
  <c r="AA40" i="11"/>
  <c r="AB40" i="11"/>
  <c r="O40" i="11"/>
  <c r="Q40" i="11"/>
  <c r="R40" i="11"/>
  <c r="X36" i="11"/>
  <c r="D36" i="11"/>
  <c r="X35" i="11"/>
  <c r="D35" i="11"/>
  <c r="X33" i="11"/>
  <c r="D33" i="11"/>
  <c r="X32" i="11"/>
  <c r="D32" i="11"/>
  <c r="A32" i="11"/>
  <c r="A33" i="11"/>
  <c r="A34" i="11"/>
  <c r="A35" i="11"/>
  <c r="A36" i="11"/>
  <c r="A37" i="11"/>
  <c r="A38" i="11"/>
  <c r="A39" i="11"/>
  <c r="A40" i="11"/>
  <c r="A41" i="11"/>
  <c r="A42" i="11"/>
  <c r="AA28" i="11"/>
  <c r="AB28" i="11"/>
  <c r="Q28" i="11"/>
  <c r="R28" i="11"/>
  <c r="G28" i="11"/>
  <c r="H28" i="11"/>
  <c r="X26" i="11"/>
  <c r="AA26" i="11"/>
  <c r="AB26" i="11"/>
  <c r="D26" i="11"/>
  <c r="G26" i="11"/>
  <c r="H26" i="11"/>
  <c r="X25" i="11"/>
  <c r="AA25" i="11"/>
  <c r="AB25" i="11"/>
  <c r="D25" i="11"/>
  <c r="G25" i="11"/>
  <c r="H25" i="11"/>
  <c r="X24" i="11"/>
  <c r="AA24" i="11"/>
  <c r="AB24" i="11"/>
  <c r="D24" i="11"/>
  <c r="G24" i="11"/>
  <c r="H24" i="11"/>
  <c r="X23" i="11"/>
  <c r="D23" i="11"/>
  <c r="A23" i="11"/>
  <c r="A24" i="11"/>
  <c r="A25" i="11"/>
  <c r="A26" i="11"/>
  <c r="A27" i="11"/>
  <c r="A28" i="11"/>
  <c r="A29" i="11"/>
  <c r="A30" i="11"/>
  <c r="X20" i="11"/>
  <c r="AA20" i="11"/>
  <c r="AB20" i="11"/>
  <c r="D20" i="11"/>
  <c r="G20" i="11"/>
  <c r="H20" i="11"/>
  <c r="AA19" i="11"/>
  <c r="AB19" i="11"/>
  <c r="Q19" i="11"/>
  <c r="R19" i="11"/>
  <c r="G19" i="11"/>
  <c r="H19" i="11"/>
  <c r="X17" i="11"/>
  <c r="AA17" i="11"/>
  <c r="AB17" i="11"/>
  <c r="D17" i="11"/>
  <c r="G17" i="11"/>
  <c r="H17" i="11"/>
  <c r="X16" i="11"/>
  <c r="AA16" i="11"/>
  <c r="AB16" i="11"/>
  <c r="D16" i="11"/>
  <c r="G16" i="11"/>
  <c r="H16" i="11"/>
  <c r="A16" i="11"/>
  <c r="A17" i="11"/>
  <c r="A18" i="11"/>
  <c r="A19" i="11"/>
  <c r="A20" i="11"/>
  <c r="A21" i="11"/>
  <c r="A13" i="11"/>
  <c r="D35" i="12"/>
  <c r="D18" i="13"/>
  <c r="N35" i="11"/>
  <c r="D36" i="12"/>
  <c r="D19" i="13"/>
  <c r="X54" i="11"/>
  <c r="AA54" i="11"/>
  <c r="AB54" i="11"/>
  <c r="D61" i="11"/>
  <c r="I19" i="13"/>
  <c r="X61" i="11"/>
  <c r="D25" i="12"/>
  <c r="D42" i="12"/>
  <c r="X29" i="11"/>
  <c r="AA29" i="11"/>
  <c r="AB29" i="11"/>
  <c r="N54" i="11"/>
  <c r="Q54" i="11"/>
  <c r="R54" i="11"/>
  <c r="N64" i="11"/>
  <c r="N52" i="11"/>
  <c r="Q52" i="11"/>
  <c r="R52" i="11"/>
  <c r="R49" i="11"/>
  <c r="AB83" i="11"/>
  <c r="D29" i="11"/>
  <c r="G29" i="11"/>
  <c r="H29" i="11"/>
  <c r="X57" i="11"/>
  <c r="AA57" i="11"/>
  <c r="AB57" i="11"/>
  <c r="H49" i="11"/>
  <c r="G23" i="11"/>
  <c r="H23" i="11"/>
  <c r="H21" i="11"/>
  <c r="N33" i="11"/>
  <c r="N26" i="11"/>
  <c r="Q26" i="11"/>
  <c r="R26" i="11"/>
  <c r="N24" i="11"/>
  <c r="Q24" i="11"/>
  <c r="R24" i="11"/>
  <c r="N36" i="11"/>
  <c r="A14" i="11"/>
  <c r="AB76" i="11"/>
  <c r="AE76" i="11"/>
  <c r="AB21" i="11"/>
  <c r="AB49" i="11"/>
  <c r="AA23" i="11"/>
  <c r="AB23" i="11"/>
  <c r="H25" i="12"/>
  <c r="H39" i="12"/>
  <c r="H22" i="13"/>
  <c r="D54" i="11"/>
  <c r="G54" i="11"/>
  <c r="H54" i="11"/>
  <c r="D52" i="11"/>
  <c r="D44" i="12"/>
  <c r="D27" i="13"/>
  <c r="N82" i="11"/>
  <c r="Q82" i="11"/>
  <c r="R82" i="11"/>
  <c r="E27" i="13"/>
  <c r="X64" i="11"/>
  <c r="R83" i="11"/>
  <c r="H83" i="11"/>
  <c r="I18" i="13"/>
  <c r="H42" i="12"/>
  <c r="N20" i="11"/>
  <c r="Q20" i="11"/>
  <c r="R20" i="11"/>
  <c r="N23" i="11"/>
  <c r="N17" i="11"/>
  <c r="Q17" i="11"/>
  <c r="R17" i="11"/>
  <c r="AB30" i="11"/>
  <c r="N32" i="11"/>
  <c r="N25" i="11"/>
  <c r="Q25" i="11"/>
  <c r="R25" i="11"/>
  <c r="N16" i="11"/>
  <c r="Q16" i="11"/>
  <c r="R16" i="11"/>
  <c r="AB58" i="11"/>
  <c r="K21" i="12"/>
  <c r="D25" i="13"/>
  <c r="K4" i="12"/>
  <c r="O4" i="12"/>
  <c r="X34" i="11"/>
  <c r="D34" i="11"/>
  <c r="X37" i="11"/>
  <c r="AA37" i="11"/>
  <c r="AB37" i="11"/>
  <c r="D37" i="11"/>
  <c r="G37" i="11"/>
  <c r="H37" i="11"/>
  <c r="N57" i="11"/>
  <c r="Q57" i="11"/>
  <c r="R57" i="11"/>
  <c r="R58" i="11"/>
  <c r="R76" i="11"/>
  <c r="AB15" i="11"/>
  <c r="AE15" i="11"/>
  <c r="H30" i="11"/>
  <c r="R81" i="11"/>
  <c r="R21" i="11"/>
  <c r="R15" i="11"/>
  <c r="AB22" i="11"/>
  <c r="AE22" i="11"/>
  <c r="H22" i="11"/>
  <c r="K22" i="11"/>
  <c r="H81" i="11"/>
  <c r="H15" i="11"/>
  <c r="D65" i="11"/>
  <c r="G65" i="11"/>
  <c r="H65" i="11"/>
  <c r="D62" i="11"/>
  <c r="K12" i="12"/>
  <c r="O12" i="12"/>
  <c r="X65" i="11"/>
  <c r="AA65" i="11"/>
  <c r="AB65" i="11"/>
  <c r="D14" i="11"/>
  <c r="G14" i="11"/>
  <c r="H14" i="11"/>
  <c r="X13" i="11"/>
  <c r="AA13" i="11"/>
  <c r="AB13" i="11"/>
  <c r="X14" i="11"/>
  <c r="AA14" i="11"/>
  <c r="AB14" i="11"/>
  <c r="X62" i="11"/>
  <c r="D13" i="11"/>
  <c r="G13" i="11"/>
  <c r="H13" i="11"/>
  <c r="AB43" i="11"/>
  <c r="AE43" i="11"/>
  <c r="R43" i="11"/>
  <c r="R50" i="11"/>
  <c r="U50" i="11"/>
  <c r="AB81" i="11"/>
  <c r="AE81" i="11"/>
  <c r="H25" i="13"/>
  <c r="K29" i="12"/>
  <c r="Q23" i="11"/>
  <c r="R23" i="11"/>
  <c r="N29" i="11"/>
  <c r="Q29" i="11"/>
  <c r="R29" i="11"/>
  <c r="D57" i="11"/>
  <c r="G57" i="11"/>
  <c r="H57" i="11"/>
  <c r="G52" i="11"/>
  <c r="H52" i="11"/>
  <c r="H71" i="11"/>
  <c r="H43" i="11"/>
  <c r="AA34" i="11"/>
  <c r="AB34" i="11"/>
  <c r="X39" i="11"/>
  <c r="AA39" i="11"/>
  <c r="AB39" i="11"/>
  <c r="X41" i="11"/>
  <c r="AA41" i="11"/>
  <c r="AB41" i="11"/>
  <c r="O38" i="11"/>
  <c r="Q38" i="11"/>
  <c r="R38" i="11"/>
  <c r="E38" i="11"/>
  <c r="G38" i="11"/>
  <c r="H38" i="11"/>
  <c r="E40" i="11"/>
  <c r="G40" i="11"/>
  <c r="H40" i="11"/>
  <c r="O5" i="12"/>
  <c r="Y38" i="11"/>
  <c r="AA38" i="11"/>
  <c r="AB38" i="11"/>
  <c r="N37" i="11"/>
  <c r="Q37" i="11"/>
  <c r="R37" i="11"/>
  <c r="N34" i="11"/>
  <c r="D39" i="11"/>
  <c r="G39" i="11"/>
  <c r="H39" i="11"/>
  <c r="G34" i="11"/>
  <c r="H34" i="11"/>
  <c r="D41" i="11"/>
  <c r="G41" i="11"/>
  <c r="H41" i="11"/>
  <c r="K4" i="13"/>
  <c r="O21" i="12"/>
  <c r="U76" i="11"/>
  <c r="R6" i="11"/>
  <c r="R4" i="11"/>
  <c r="K15" i="11"/>
  <c r="H2" i="11"/>
  <c r="H6" i="11"/>
  <c r="K81" i="11"/>
  <c r="U81" i="11"/>
  <c r="U15" i="11"/>
  <c r="U43" i="11"/>
  <c r="X67" i="11"/>
  <c r="AA67" i="11"/>
  <c r="AB67" i="11"/>
  <c r="AA62" i="11"/>
  <c r="AB62" i="11"/>
  <c r="X69" i="11"/>
  <c r="AA69" i="11"/>
  <c r="AB69" i="11"/>
  <c r="H58" i="11"/>
  <c r="H50" i="11"/>
  <c r="H4" i="11"/>
  <c r="O29" i="12"/>
  <c r="K12" i="13"/>
  <c r="Y68" i="11"/>
  <c r="AA68" i="11"/>
  <c r="AB68" i="11"/>
  <c r="Y66" i="11"/>
  <c r="AA66" i="11"/>
  <c r="AB66" i="11"/>
  <c r="O68" i="11"/>
  <c r="Q68" i="11"/>
  <c r="R68" i="11"/>
  <c r="O13" i="12"/>
  <c r="O66" i="11"/>
  <c r="Q66" i="11"/>
  <c r="R66" i="11"/>
  <c r="E68" i="11"/>
  <c r="G68" i="11"/>
  <c r="H68" i="11"/>
  <c r="E66" i="11"/>
  <c r="G66" i="11"/>
  <c r="H66" i="11"/>
  <c r="K43" i="11"/>
  <c r="R30" i="11"/>
  <c r="R22" i="11"/>
  <c r="U22" i="11"/>
  <c r="N65" i="11"/>
  <c r="Q65" i="11"/>
  <c r="R65" i="11"/>
  <c r="N62" i="11"/>
  <c r="N13" i="11"/>
  <c r="Q13" i="11"/>
  <c r="R13" i="11"/>
  <c r="N14" i="11"/>
  <c r="Q14" i="11"/>
  <c r="R14" i="11"/>
  <c r="D67" i="11"/>
  <c r="G67" i="11"/>
  <c r="H67" i="11"/>
  <c r="G62" i="11"/>
  <c r="H62" i="11"/>
  <c r="D69" i="11"/>
  <c r="G69" i="11"/>
  <c r="H69" i="11"/>
  <c r="K71" i="11"/>
  <c r="AB12" i="11"/>
  <c r="AE12" i="11"/>
  <c r="H12" i="11"/>
  <c r="Q34" i="11"/>
  <c r="R34" i="11"/>
  <c r="N39" i="11"/>
  <c r="Q39" i="11"/>
  <c r="R39" i="11"/>
  <c r="N41" i="11"/>
  <c r="Q41" i="11"/>
  <c r="R41" i="11"/>
  <c r="O4" i="13"/>
  <c r="O22" i="12"/>
  <c r="Y33" i="11"/>
  <c r="AA33" i="11"/>
  <c r="AB33" i="11"/>
  <c r="Y35" i="11"/>
  <c r="AA35" i="11"/>
  <c r="AB35" i="11"/>
  <c r="O35" i="11"/>
  <c r="Q35" i="11"/>
  <c r="R35" i="11"/>
  <c r="E36" i="11"/>
  <c r="G36" i="11"/>
  <c r="H36" i="11"/>
  <c r="O9" i="12"/>
  <c r="E32" i="11"/>
  <c r="G32" i="11"/>
  <c r="H32" i="11"/>
  <c r="Y36" i="11"/>
  <c r="AA36" i="11"/>
  <c r="AB36" i="11"/>
  <c r="O33" i="11"/>
  <c r="Q33" i="11"/>
  <c r="R33" i="11"/>
  <c r="Y32" i="11"/>
  <c r="AA32" i="11"/>
  <c r="AB32" i="11"/>
  <c r="O32" i="11"/>
  <c r="Q32" i="11"/>
  <c r="R32" i="11"/>
  <c r="O36" i="11"/>
  <c r="Q36" i="11"/>
  <c r="R36" i="11"/>
  <c r="E33" i="11"/>
  <c r="G33" i="11"/>
  <c r="H33" i="11"/>
  <c r="E35" i="11"/>
  <c r="G35" i="11"/>
  <c r="H35" i="11"/>
  <c r="R2" i="11"/>
  <c r="H1" i="11"/>
  <c r="K50" i="11"/>
  <c r="R12" i="11"/>
  <c r="R1" i="11"/>
  <c r="O30" i="12"/>
  <c r="O12" i="13"/>
  <c r="AB50" i="11"/>
  <c r="AE50" i="11"/>
  <c r="K12" i="11"/>
  <c r="Q62" i="11"/>
  <c r="R62" i="11"/>
  <c r="N67" i="11"/>
  <c r="Q67" i="11"/>
  <c r="R67" i="11"/>
  <c r="N69" i="11"/>
  <c r="Q69" i="11"/>
  <c r="R69" i="11"/>
  <c r="O17" i="12"/>
  <c r="Y64" i="11"/>
  <c r="AA64" i="11"/>
  <c r="AB64" i="11"/>
  <c r="O64" i="11"/>
  <c r="Q64" i="11"/>
  <c r="R64" i="11"/>
  <c r="E64" i="11"/>
  <c r="G64" i="11"/>
  <c r="H64" i="11"/>
  <c r="Y61" i="11"/>
  <c r="AA61" i="11"/>
  <c r="AB61" i="11"/>
  <c r="O61" i="11"/>
  <c r="Q61" i="11"/>
  <c r="R61" i="11"/>
  <c r="E61" i="11"/>
  <c r="G61" i="11"/>
  <c r="H61" i="11"/>
  <c r="O63" i="11"/>
  <c r="Q63" i="11"/>
  <c r="R63" i="11"/>
  <c r="Y60" i="11"/>
  <c r="AA60" i="11"/>
  <c r="AB60" i="11"/>
  <c r="Y63" i="11"/>
  <c r="AA63" i="11"/>
  <c r="AB63" i="11"/>
  <c r="O60" i="11"/>
  <c r="Q60" i="11"/>
  <c r="R60" i="11"/>
  <c r="E63" i="11"/>
  <c r="G63" i="11"/>
  <c r="H63" i="11"/>
  <c r="E60" i="11"/>
  <c r="G60" i="11"/>
  <c r="H60" i="11"/>
  <c r="R42" i="11"/>
  <c r="R31" i="11"/>
  <c r="U31" i="11"/>
  <c r="H42" i="11"/>
  <c r="AB42" i="11"/>
  <c r="O5" i="13"/>
  <c r="O26" i="12"/>
  <c r="O9" i="13"/>
  <c r="H70" i="11"/>
  <c r="AB59" i="11"/>
  <c r="AE59" i="11"/>
  <c r="AB70" i="11"/>
  <c r="O13" i="13"/>
  <c r="O34" i="12"/>
  <c r="O17" i="13"/>
  <c r="R70" i="11"/>
  <c r="R59" i="11"/>
  <c r="U12" i="11"/>
  <c r="H31" i="11"/>
  <c r="AB31" i="11"/>
  <c r="AE31" i="11"/>
  <c r="R3" i="11"/>
  <c r="R5" i="11"/>
  <c r="H59" i="11"/>
  <c r="U59" i="11"/>
  <c r="H3" i="11"/>
  <c r="K31" i="11"/>
  <c r="R8" i="11"/>
  <c r="H5" i="11"/>
  <c r="K59" i="11"/>
  <c r="H8" i="11"/>
  <c r="D26" i="9"/>
  <c r="E33" i="8"/>
  <c r="F33" i="8"/>
  <c r="C26" i="9"/>
  <c r="E31" i="8"/>
  <c r="F31" i="8"/>
  <c r="E37" i="8"/>
  <c r="F37" i="8"/>
  <c r="E36" i="8"/>
  <c r="F36" i="8"/>
  <c r="F34" i="8"/>
  <c r="F30" i="8"/>
  <c r="E29" i="8"/>
  <c r="F29" i="8"/>
  <c r="E22" i="8"/>
  <c r="F22" i="8"/>
  <c r="E21" i="8"/>
  <c r="F21" i="8"/>
  <c r="E17" i="8"/>
  <c r="F17" i="8"/>
  <c r="E15" i="8"/>
  <c r="F15" i="8"/>
  <c r="E14" i="8"/>
  <c r="F14" i="8"/>
  <c r="E10" i="8"/>
  <c r="F10" i="8"/>
  <c r="F54" i="8"/>
  <c r="F8" i="8"/>
  <c r="E6" i="8"/>
  <c r="F6" i="8"/>
  <c r="E5" i="8"/>
  <c r="F5" i="8"/>
  <c r="F50" i="8"/>
  <c r="F55" i="8"/>
  <c r="E27" i="8"/>
  <c r="F27" i="8"/>
  <c r="E26" i="8"/>
  <c r="F26" i="8"/>
  <c r="E28" i="8"/>
  <c r="F28" i="8"/>
  <c r="E35" i="8"/>
  <c r="F35" i="8"/>
  <c r="E32" i="8"/>
  <c r="F32" i="8"/>
  <c r="F48" i="8"/>
  <c r="F46" i="8"/>
</calcChain>
</file>

<file path=xl/sharedStrings.xml><?xml version="1.0" encoding="utf-8"?>
<sst xmlns="http://schemas.openxmlformats.org/spreadsheetml/2006/main" count="828" uniqueCount="267">
  <si>
    <t>Description</t>
  </si>
  <si>
    <t>DE</t>
  </si>
  <si>
    <t>No</t>
  </si>
  <si>
    <t>Project</t>
  </si>
  <si>
    <t>Government</t>
  </si>
  <si>
    <t>RE</t>
  </si>
  <si>
    <t>2013/2014</t>
  </si>
  <si>
    <t>2014/2015</t>
  </si>
  <si>
    <t>2015/2016</t>
  </si>
  <si>
    <t>Primary</t>
  </si>
  <si>
    <t>Secondary</t>
  </si>
  <si>
    <t>-</t>
  </si>
  <si>
    <t>Create and distribute school management toolkit</t>
  </si>
  <si>
    <t>Conduct M&amp;E for orientation to primary and secondary school heads</t>
  </si>
  <si>
    <t>Official school ranking</t>
  </si>
  <si>
    <t>School incentive scheme</t>
  </si>
  <si>
    <t>Disseminate Item Analysis Booklet</t>
  </si>
  <si>
    <t>Publish in online</t>
  </si>
  <si>
    <t>Publish in SMS</t>
  </si>
  <si>
    <t>Publish in TV</t>
  </si>
  <si>
    <t>Publish in newspaper</t>
  </si>
  <si>
    <t>Distribute reports to key stakeholders</t>
  </si>
  <si>
    <t>Monetary incentive to primary schools</t>
  </si>
  <si>
    <t>Non-monetary incentive to primary schools</t>
  </si>
  <si>
    <t>Monetary incentive to secondary schools</t>
  </si>
  <si>
    <t>Non-monetary incentive to secondary schools</t>
  </si>
  <si>
    <t>Train the trainers for primary school head orientation</t>
  </si>
  <si>
    <t>Conduct orientation to primary school heads</t>
  </si>
  <si>
    <t>Train the trainers for secondary school head orientation</t>
  </si>
  <si>
    <t>Conduct orientation to secondary school heads</t>
  </si>
  <si>
    <t>Cost items</t>
  </si>
  <si>
    <t>Repeat</t>
  </si>
  <si>
    <t>Unit cost</t>
  </si>
  <si>
    <t>Number of items</t>
  </si>
  <si>
    <t>Total cost</t>
  </si>
  <si>
    <t>Create full transparency on school performance</t>
  </si>
  <si>
    <t>Print the Item Analysis Booklet</t>
  </si>
  <si>
    <t>x</t>
  </si>
  <si>
    <t>Provision for booklet to the schools, DEOs, REOs, MoEVT and PMO-RALG</t>
  </si>
  <si>
    <t>Design of the reports</t>
  </si>
  <si>
    <t>To be checked with NECTA on internal capacity to process data</t>
  </si>
  <si>
    <t>Prepare database and finalize the documentation of ranking for different media</t>
  </si>
  <si>
    <t>Publish PSLE ranking on newspaper</t>
  </si>
  <si>
    <t>4 pages in 5 national newspapers (Daily News, Uhuru, Nipashe, Mwananchi, Guardian)</t>
  </si>
  <si>
    <t>Prepare press conferance for TV and radio coverage on PSLE</t>
  </si>
  <si>
    <t>Broadcast PSLE results on TV - cost for airtime</t>
  </si>
  <si>
    <t>Publish PSLE ranking on SMS portal</t>
  </si>
  <si>
    <t>Publish PSLE booklet for schools, WECs, DEOs and Ministry</t>
  </si>
  <si>
    <t>Provision for PSLE booklet to the schools, DEOs, REOs, MoEVT and PMO-RALG</t>
  </si>
  <si>
    <t>Publish CSEE ranking on newspaper</t>
  </si>
  <si>
    <t>Prepare press conferance for TV and radio coverage on CSEE</t>
  </si>
  <si>
    <t>Broadcast CSEE results on TV - cost for airtime</t>
  </si>
  <si>
    <t>Publish CSEE ranking on SMS portal</t>
  </si>
  <si>
    <t>Publish CSEE booklet for schools, WECs, DEOs and Ministry</t>
  </si>
  <si>
    <t>Provision for CSEE booklet to the schools, DEOs, REOs, MoEVT and PMO-RALG</t>
  </si>
  <si>
    <t>Introduce incentive system for improved schools</t>
  </si>
  <si>
    <t>Printing of certificates - primary</t>
  </si>
  <si>
    <t>Printing of certificates - secondary</t>
  </si>
  <si>
    <t>Prize giving ceremony primary - DSA</t>
  </si>
  <si>
    <t>Prize giving ceremony primary - transport</t>
  </si>
  <si>
    <t>Prize giving ceremony primary - venue hire</t>
  </si>
  <si>
    <t>Prize giving ceremony primary - refreshments</t>
  </si>
  <si>
    <t>Prize giving ceremony secondary - DSA</t>
  </si>
  <si>
    <t>Prize giving ceremony secondary - transport</t>
  </si>
  <si>
    <t>Prize giving ceremony secondary - venue hire</t>
  </si>
  <si>
    <t>Prize giving ceremony secondary - refreshments</t>
  </si>
  <si>
    <t>Media coverage - primary - newspaper</t>
  </si>
  <si>
    <t>1 pages in 5 national newspapers (Daily News, Uhuru, Nipashe, Mwananchi, Guardian)</t>
  </si>
  <si>
    <t>Media coverage - secondary - newspaper</t>
  </si>
  <si>
    <t>Media coverage - primary - TV airtime + press conferance</t>
  </si>
  <si>
    <t>Media coverage - secondary - TV airtime + press conferance</t>
  </si>
  <si>
    <t>Establish feedback mechanisms for ranking, incentive and empowerment program</t>
  </si>
  <si>
    <t>Conduct field visits to 75 schools monitor usage of incentives</t>
  </si>
  <si>
    <t>Field visit budget captured in school head group</t>
  </si>
  <si>
    <t>Primary education</t>
  </si>
  <si>
    <t>Non-government</t>
  </si>
  <si>
    <t>Secondary education</t>
  </si>
  <si>
    <t>Number of zones</t>
  </si>
  <si>
    <t>Number of regions</t>
  </si>
  <si>
    <t>Number of districts</t>
  </si>
  <si>
    <t>Ministry</t>
  </si>
  <si>
    <t>PMO-RALG</t>
  </si>
  <si>
    <t>Incentives</t>
  </si>
  <si>
    <t>Hosting region DEOs</t>
  </si>
  <si>
    <t>Hosting region REOs</t>
  </si>
  <si>
    <t>Ministries</t>
  </si>
  <si>
    <t>A</t>
  </si>
  <si>
    <t>B</t>
  </si>
  <si>
    <t>C</t>
  </si>
  <si>
    <t>D</t>
  </si>
  <si>
    <t>E</t>
  </si>
  <si>
    <t>GRAND TOTAL</t>
  </si>
  <si>
    <t>People</t>
  </si>
  <si>
    <t>Days</t>
  </si>
  <si>
    <t>Print the toolkit</t>
  </si>
  <si>
    <t>.</t>
  </si>
  <si>
    <t>Provision for toolkits to the training centers</t>
  </si>
  <si>
    <t>Conduct orientation to primary school heads - workshop</t>
  </si>
  <si>
    <t>Daily subsistance allowance (DSA) to Facilitators</t>
  </si>
  <si>
    <t>2+1 days, allowance for senior</t>
  </si>
  <si>
    <t xml:space="preserve">Transport allowance for facilitators </t>
  </si>
  <si>
    <t>Stationery</t>
  </si>
  <si>
    <t>Training Halls</t>
  </si>
  <si>
    <t>Refreshment</t>
  </si>
  <si>
    <t>Contingency (5%)</t>
  </si>
  <si>
    <t>Conduct orientation to primary school heads - ToT</t>
  </si>
  <si>
    <t>3+1 days, allowance for senior</t>
  </si>
  <si>
    <t>Daily subsistance allowance (DSA) to Trainees</t>
  </si>
  <si>
    <t>Transport allowance for trainers</t>
  </si>
  <si>
    <t>Conduct orientation to primary school heads - training</t>
  </si>
  <si>
    <t>3+2 days, allowance for senior</t>
  </si>
  <si>
    <t>Daily subsistance allowance (DSA) to School heads</t>
  </si>
  <si>
    <t>3+1 days, allowance for junior</t>
  </si>
  <si>
    <t>Transport allowance for traineees</t>
  </si>
  <si>
    <t>Stationery - flip charts</t>
  </si>
  <si>
    <t>Stationery - packed bag</t>
  </si>
  <si>
    <t>Conduct orientation to secondary school heads - workshop</t>
  </si>
  <si>
    <t>Conduct orientation to secondary school heads - ToT</t>
  </si>
  <si>
    <t>Conduct orientation to secondary school heads - training</t>
  </si>
  <si>
    <t>Write compiled training report for primary and secondary</t>
  </si>
  <si>
    <t>Daily subsistance allowance (DSA) to report writers</t>
  </si>
  <si>
    <t>5 days for compiled report, with 10 people</t>
  </si>
  <si>
    <t>Transport allowance for report writes</t>
  </si>
  <si>
    <t>Make revisions on the best practice toolkit</t>
  </si>
  <si>
    <t>Daily subsistance allowance (DSA) to supervisors</t>
  </si>
  <si>
    <t>14 days per group, 5 people per group (officer PMO-RALG, 1 MoEVT, 1 inspector, 1 DEO, 1 REO)</t>
  </si>
  <si>
    <t>Fuel allowance</t>
  </si>
  <si>
    <t>100 liters per group</t>
  </si>
  <si>
    <t>sessions</t>
  </si>
  <si>
    <t>session per group</t>
  </si>
  <si>
    <t>days per session</t>
  </si>
  <si>
    <t>travel day</t>
  </si>
  <si>
    <t>number of days</t>
  </si>
  <si>
    <t>Facilitators</t>
  </si>
  <si>
    <t>per zone</t>
  </si>
  <si>
    <t>Trainers</t>
  </si>
  <si>
    <t>per region</t>
  </si>
  <si>
    <t>School heads</t>
  </si>
  <si>
    <t>Inspectors</t>
  </si>
  <si>
    <t>per district</t>
  </si>
  <si>
    <t>DEO</t>
  </si>
  <si>
    <t>REO</t>
  </si>
  <si>
    <t>Total trainees</t>
  </si>
  <si>
    <t>Supervisors</t>
  </si>
  <si>
    <t>Assumptions on incentives</t>
  </si>
  <si>
    <t>Number of schools - absolute</t>
  </si>
  <si>
    <t>Number of schools - most improved</t>
  </si>
  <si>
    <t>Number of schools - broader</t>
  </si>
  <si>
    <t>Assumption on number of schools</t>
  </si>
  <si>
    <t>Big (&gt;40)</t>
  </si>
  <si>
    <t>Small (&lt;40)</t>
  </si>
  <si>
    <t>Money given - most improved</t>
  </si>
  <si>
    <t>Total budget</t>
  </si>
  <si>
    <t>Money given - improved</t>
  </si>
  <si>
    <t>TOTAL</t>
  </si>
  <si>
    <t>F</t>
  </si>
  <si>
    <t>G</t>
  </si>
  <si>
    <t>H</t>
  </si>
  <si>
    <t>I</t>
  </si>
  <si>
    <t>J</t>
  </si>
  <si>
    <t>Publish PSLE ranking on internet</t>
  </si>
  <si>
    <t>Publish CSEE ranking on internet</t>
  </si>
  <si>
    <t>SMS budget</t>
  </si>
  <si>
    <t>Software</t>
  </si>
  <si>
    <t>Ozeki NG SMS Gateway 100 MPS</t>
  </si>
  <si>
    <t xml:space="preserve">100 message per second capacity, no limitation for the number of service provider connections, no limitation for the number of users </t>
  </si>
  <si>
    <t>EUR 20 ,900</t>
  </si>
  <si>
    <t>Capacity Building</t>
  </si>
  <si>
    <t>Implementation</t>
  </si>
  <si>
    <t>Two things not covered</t>
  </si>
  <si>
    <r>
      <t xml:space="preserve">Security in PHP training (two personnels)  at Koening, Delhi, India: </t>
    </r>
    <r>
      <rPr>
        <b/>
        <sz val="10"/>
        <color theme="1"/>
        <rFont val="Calibri"/>
        <family val="2"/>
        <charset val="162"/>
        <scheme val="minor"/>
      </rPr>
      <t>EUR 6,000</t>
    </r>
  </si>
  <si>
    <r>
      <t>1.</t>
    </r>
    <r>
      <rPr>
        <sz val="10"/>
        <color theme="1"/>
        <rFont val="Times New Roman"/>
        <family val="1"/>
        <charset val="162"/>
      </rPr>
      <t xml:space="preserve">       </t>
    </r>
    <r>
      <rPr>
        <sz val="10"/>
        <color theme="1"/>
        <rFont val="Calibri"/>
        <family val="2"/>
        <scheme val="minor"/>
      </rPr>
      <t xml:space="preserve"> Outsourcing SMPP configuration expert (four links</t>
    </r>
    <r>
      <rPr>
        <b/>
        <sz val="10"/>
        <color theme="1"/>
        <rFont val="Calibri"/>
        <family val="2"/>
        <charset val="162"/>
        <scheme val="minor"/>
      </rPr>
      <t>) EUR 3,000</t>
    </r>
  </si>
  <si>
    <r>
      <t>2.</t>
    </r>
    <r>
      <rPr>
        <sz val="10"/>
        <color theme="1"/>
        <rFont val="Times New Roman"/>
        <family val="1"/>
        <charset val="162"/>
      </rPr>
      <t xml:space="preserve">       </t>
    </r>
    <r>
      <rPr>
        <sz val="10"/>
        <color theme="1"/>
        <rFont val="Calibri"/>
        <family val="2"/>
        <scheme val="minor"/>
      </rPr>
      <t xml:space="preserve">Coding and testing for three weeks, two programmers </t>
    </r>
    <r>
      <rPr>
        <b/>
        <sz val="10"/>
        <color theme="1"/>
        <rFont val="Calibri"/>
        <family val="2"/>
        <charset val="162"/>
        <scheme val="minor"/>
      </rPr>
      <t>EUR 12,000</t>
    </r>
  </si>
  <si>
    <r>
      <t>1.</t>
    </r>
    <r>
      <rPr>
        <sz val="10"/>
        <color theme="1"/>
        <rFont val="Times New Roman"/>
        <family val="1"/>
        <charset val="162"/>
      </rPr>
      <t xml:space="preserve">       </t>
    </r>
    <r>
      <rPr>
        <sz val="10"/>
        <color theme="1"/>
        <rFont val="Calibri"/>
        <family val="2"/>
        <scheme val="minor"/>
      </rPr>
      <t>Support staffs need during high seasons</t>
    </r>
  </si>
  <si>
    <r>
      <t>2.</t>
    </r>
    <r>
      <rPr>
        <sz val="10"/>
        <color theme="1"/>
        <rFont val="Times New Roman"/>
        <family val="1"/>
        <charset val="162"/>
      </rPr>
      <t xml:space="preserve">       </t>
    </r>
    <r>
      <rPr>
        <sz val="10"/>
        <color theme="1"/>
        <rFont val="Calibri"/>
        <family val="2"/>
        <scheme val="minor"/>
      </rPr>
      <t>Bandwidth required during high seasons</t>
    </r>
  </si>
  <si>
    <t>FROM NECTA</t>
  </si>
  <si>
    <t>eur to tsh</t>
  </si>
  <si>
    <t>source: oanda.com 03.04.2013</t>
  </si>
  <si>
    <t>2 people for 1 month</t>
  </si>
  <si>
    <t>Initiative</t>
  </si>
  <si>
    <t>FY1</t>
  </si>
  <si>
    <t>FY2</t>
  </si>
  <si>
    <t>FY3</t>
  </si>
  <si>
    <t>FY4</t>
  </si>
  <si>
    <t>FY5</t>
  </si>
  <si>
    <t>Lab:</t>
  </si>
  <si>
    <t>Initative Ref.</t>
  </si>
  <si>
    <t xml:space="preserve">KPI Ref No. </t>
  </si>
  <si>
    <t>Key Performance Indicators (KPI) Description</t>
  </si>
  <si>
    <t>Definition</t>
  </si>
  <si>
    <t>Reporting Frequency</t>
  </si>
  <si>
    <t>Source / Supporting documentation</t>
  </si>
  <si>
    <t>Organisation</t>
  </si>
  <si>
    <t>Name / Position</t>
  </si>
  <si>
    <t xml:space="preserve">KPI Owner </t>
  </si>
  <si>
    <t>Reference No. for initiative</t>
  </si>
  <si>
    <t>Reference No. for KPIs</t>
  </si>
  <si>
    <t>Describe the KPI under the intiative. Refer Guidelines Tab for examples</t>
  </si>
  <si>
    <t>Define the scope of the KPI</t>
  </si>
  <si>
    <t>Document baseline numbers. This should be actual and current data</t>
  </si>
  <si>
    <t>Record frequency of reporting (i.e. Weekly, Monthly, Quarterly, Yearly)</t>
  </si>
  <si>
    <t>Record name of source / supporting document of data reported</t>
  </si>
  <si>
    <t>Document name of person / organisation accountable to execute the KPI</t>
  </si>
  <si>
    <t>KPI Setting Guidelines</t>
  </si>
  <si>
    <t>KPIs set should aim to achieve the most impact</t>
  </si>
  <si>
    <t>KPIS set should be outcome based</t>
  </si>
  <si>
    <t>In the event, where initiatives are in its developmental stage, milestone based KPI can be set with clear description of deliverables at every milestone</t>
  </si>
  <si>
    <t>KPI Description</t>
  </si>
  <si>
    <t>KPI descriptions should be clear and specific (i.e. describes what the KPI is supposed to achieve)</t>
  </si>
  <si>
    <t>KPI should be described consistent with how the achievements will be measured (i.e. if it is measured by number of units, KPIs should be described as such. Eg. “Number of clinical trials conducted”)</t>
  </si>
  <si>
    <t>Targets set should be stretched and ambitious to encourage more effort to strive to achieve goals</t>
  </si>
  <si>
    <t>Targets should be set according to an established detailed roadmap with an end goal (i.e. year on year target)</t>
  </si>
  <si>
    <t>Targets</t>
  </si>
  <si>
    <t>Each KPI achievement should be supported by valid documentation for data verification purposes</t>
  </si>
  <si>
    <t xml:space="preserve">This is to ensure credibility of the data being reported. </t>
  </si>
  <si>
    <t>Source/Supporting Document</t>
  </si>
  <si>
    <t xml:space="preserve">Achievements of KPIs should be reported frequently (i.e. weekly, monthly, quarterly, yearly). </t>
  </si>
  <si>
    <t xml:space="preserve">Each KPI should be crafted in a way the achievements can be measured frequently. </t>
  </si>
  <si>
    <t>Measure only incremental KPIs for the year</t>
  </si>
  <si>
    <t>Measurement of KPI</t>
  </si>
  <si>
    <t>Examples of types of KPIs</t>
  </si>
  <si>
    <t>Outcome based KPIs</t>
  </si>
  <si>
    <t>Type of KPI</t>
  </si>
  <si>
    <t>Example</t>
  </si>
  <si>
    <t>Indicators</t>
  </si>
  <si>
    <t>1. Safety Perception Index
2. Corruption Index Score
3. AM Peak public transport ridership</t>
  </si>
  <si>
    <t>1. Tourist Arrivals (mil)
2. Revenue from MRO services (RM mil)</t>
  </si>
  <si>
    <t>1. World Competitiveness Year Book Ranking
2. Improve Ranking in Dealing with Construction Permits</t>
  </si>
  <si>
    <t>Rankings</t>
  </si>
  <si>
    <t>Value (RM)</t>
  </si>
  <si>
    <t>Output</t>
  </si>
  <si>
    <t>1. Road delivery (km)
2. Water deliver (Number of household)</t>
  </si>
  <si>
    <t>Construction type KPIs</t>
  </si>
  <si>
    <t>1. River of Life (Phase 1) – Percentage of completion of construction works on Precinct 7 river beautification
2. Setting an anaerobic digestion facility  for food waste: Percentage of completion of testing &amp; commissioning  of AD plant</t>
  </si>
  <si>
    <t>Initiatives in developmental stage</t>
  </si>
  <si>
    <t>1. Percentage development of ILMIA Labour Dashboard
2. Percentage completion for the ASEAN Banking Integration Framework</t>
  </si>
  <si>
    <t xml:space="preserve">Set targets for each year. If there is a final target to achieve, or there is a cumulative target at a certain year, work backwards to spread the targets over the years. </t>
  </si>
  <si>
    <t>Important to know if the KPI will record linear / non-linear achievements.</t>
  </si>
  <si>
    <t>*Definition:</t>
  </si>
  <si>
    <t xml:space="preserve">Linear - able to record outcome or achievements on periodic basis </t>
  </si>
  <si>
    <t>Non-Linear - records outcome or achievements only at specific time (not constant / not cumulative)</t>
  </si>
  <si>
    <t>KPIs set should be aligned with all exisitng and new policies / plans</t>
  </si>
  <si>
    <t>Milestone based KPIs</t>
  </si>
  <si>
    <t>As-Is Baseline
Mar 2014</t>
  </si>
  <si>
    <t>Apr 2014 - Mar 2015</t>
  </si>
  <si>
    <t>Apr 2015 - Mar 2016</t>
  </si>
  <si>
    <t>Apr 2016 - Mar 2017</t>
  </si>
  <si>
    <t>Apr 2017 - Mar 2018</t>
  </si>
  <si>
    <t>Apr 2018 - Mar 2019</t>
  </si>
  <si>
    <t>Cumulative target at the end of the programme 
(may not be relevant for all KPIs)</t>
  </si>
  <si>
    <t>Cumulative Target (if relevant)
(Mar 2019)</t>
  </si>
  <si>
    <t>Aquaculture Lab</t>
  </si>
  <si>
    <r>
      <t>Overall Key Performance Indicator</t>
    </r>
    <r>
      <rPr>
        <b/>
        <sz val="11"/>
        <color theme="1"/>
        <rFont val="Calibri"/>
        <family val="2"/>
        <charset val="162"/>
        <scheme val="minor"/>
      </rPr>
      <t xml:space="preserve"> template example - make farm specific</t>
    </r>
  </si>
  <si>
    <t>notes</t>
  </si>
  <si>
    <t>Romanbay Sea Farm</t>
  </si>
  <si>
    <t>Terrasan</t>
  </si>
  <si>
    <t>Excludes escalation</t>
  </si>
  <si>
    <t>Total number of basket available to put abalone in at Romanbay</t>
  </si>
  <si>
    <t xml:space="preserve">Company: </t>
  </si>
  <si>
    <t>Contribution to aquaculture sector production tonnage</t>
  </si>
  <si>
    <t>Contribution to jobs created in Aquaculture sector</t>
  </si>
  <si>
    <t>% PDI Ownership (Minimum %
*  20% for expansion
*  25% for new)</t>
  </si>
  <si>
    <t>Transformation - BBEEE Level (Agri BEE score based on seven criteria)</t>
  </si>
  <si>
    <t>Contribution to value created (revenue) in Aquaculture sector</t>
  </si>
  <si>
    <t>Initiative No</t>
  </si>
  <si>
    <t>Project Name</t>
  </si>
  <si>
    <t>Describe the initiative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</si>
</sst>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_(* #,##0.00_);_(* \(#,##0.00\);_(* &quot;-&quot;??_);_(@_)"/>
    <numFmt numFmtId="165" formatCode="_-* #,##0.00\ _T_L_-;\-* #,##0.00\ _T_L_-;_-* &quot;-&quot;??\ _T_L_-;_-@_-"/>
    <numFmt numFmtId="166" formatCode="_-* #,##0\ _T_L_-;\-* #,##0\ _T_L_-;_-* &quot;-&quot;??\ _T_L_-;_-@_-"/>
    <numFmt numFmtId="167" formatCode="0.0"/>
    <numFmt numFmtId="168" formatCode="_-* #,##0.0\ _T_L_-;\-* #,##0.0\ _T_L_-;_-* &quot;-&quot;??\ _T_L_-;_-@_-"/>
    <numFmt numFmtId="169" formatCode="_-* #,##0.00_-;\-* #,##0.00_-;_-* &quot;-&quot;??_-;_-@_-"/>
    <numFmt numFmtId="170" formatCode="[$-F800]dddd\,\ mmmm\ dd\,\ yyyy"/>
    <numFmt numFmtId="171" formatCode="_-&quot;£&quot;* #,##0.00_-;\-&quot;£&quot;* #,##0.00_-;_-&quot;£&quot;* &quot;-&quot;??_-;_-@_-"/>
  </numFmts>
  <fonts count="33"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b/>
      <sz val="11"/>
      <color theme="0"/>
      <name val="Calibri"/>
      <family val="2"/>
      <charset val="162"/>
      <scheme val="minor"/>
    </font>
    <font>
      <b/>
      <sz val="11"/>
      <color theme="1"/>
      <name val="Calibri"/>
      <family val="2"/>
      <charset val="162"/>
      <scheme val="minor"/>
    </font>
    <font>
      <sz val="11"/>
      <color theme="0"/>
      <name val="Calibri"/>
      <family val="2"/>
      <charset val="162"/>
      <scheme val="minor"/>
    </font>
    <font>
      <sz val="11"/>
      <color theme="0" tint="-0.14999847407452621"/>
      <name val="Calibri"/>
      <family val="2"/>
      <charset val="162"/>
      <scheme val="minor"/>
    </font>
    <font>
      <b/>
      <sz val="10"/>
      <color theme="1"/>
      <name val="Verdana"/>
      <family val="2"/>
      <charset val="162"/>
    </font>
    <font>
      <sz val="10"/>
      <color theme="1"/>
      <name val="Calibri"/>
      <family val="2"/>
      <scheme val="minor"/>
    </font>
    <font>
      <b/>
      <sz val="10"/>
      <color theme="1"/>
      <name val="Times New Roman"/>
      <family val="1"/>
      <charset val="162"/>
    </font>
    <font>
      <sz val="10"/>
      <color theme="1"/>
      <name val="Times New Roman"/>
      <family val="1"/>
      <charset val="162"/>
    </font>
    <font>
      <sz val="10"/>
      <color theme="1"/>
      <name val="Calibri"/>
      <family val="2"/>
      <charset val="162"/>
      <scheme val="minor"/>
    </font>
    <font>
      <b/>
      <sz val="10"/>
      <color theme="1"/>
      <name val="Calibri"/>
      <family val="2"/>
      <charset val="162"/>
      <scheme val="minor"/>
    </font>
    <font>
      <b/>
      <sz val="11"/>
      <color theme="0"/>
      <name val="Calibri"/>
      <family val="2"/>
      <scheme val="minor"/>
    </font>
    <font>
      <b/>
      <sz val="11"/>
      <color theme="1"/>
      <name val="Calibri"/>
      <family val="2"/>
      <scheme val="minor"/>
    </font>
    <font>
      <b/>
      <sz val="16"/>
      <color theme="1"/>
      <name val="Calibri"/>
      <family val="2"/>
      <scheme val="minor"/>
    </font>
    <font>
      <sz val="11"/>
      <name val="Calibri"/>
      <family val="2"/>
      <scheme val="minor"/>
    </font>
    <font>
      <b/>
      <sz val="10"/>
      <color theme="0"/>
      <name val="Arial"/>
      <family val="2"/>
    </font>
    <font>
      <i/>
      <sz val="11"/>
      <color theme="1"/>
      <name val="Calibri"/>
      <family val="2"/>
      <scheme val="minor"/>
    </font>
    <font>
      <b/>
      <i/>
      <sz val="10"/>
      <color theme="1"/>
      <name val="Calibri"/>
      <family val="2"/>
      <scheme val="minor"/>
    </font>
    <font>
      <b/>
      <sz val="10"/>
      <color theme="0"/>
      <name val="Calibri"/>
      <family val="2"/>
      <scheme val="minor"/>
    </font>
    <font>
      <b/>
      <u/>
      <sz val="12"/>
      <color theme="1"/>
      <name val="Calibri"/>
      <family val="2"/>
      <scheme val="minor"/>
    </font>
    <font>
      <i/>
      <u/>
      <sz val="10"/>
      <color theme="1"/>
      <name val="Calibri"/>
      <family val="2"/>
      <scheme val="minor"/>
    </font>
    <font>
      <u/>
      <sz val="11"/>
      <color theme="10"/>
      <name val="Calibri"/>
      <family val="2"/>
      <scheme val="minor"/>
    </font>
    <font>
      <u/>
      <sz val="11"/>
      <color theme="11"/>
      <name val="Calibri"/>
      <family val="2"/>
      <scheme val="minor"/>
    </font>
    <font>
      <sz val="10"/>
      <name val="MS Sans Serif"/>
      <family val="2"/>
    </font>
    <font>
      <sz val="10"/>
      <color rgb="FF000000"/>
      <name val="Arial"/>
      <family val="2"/>
    </font>
    <font>
      <sz val="10"/>
      <name val="Arial"/>
      <family val="2"/>
    </font>
    <font>
      <sz val="10"/>
      <color theme="1"/>
      <name val="Arial"/>
      <family val="2"/>
    </font>
    <font>
      <b/>
      <sz val="11"/>
      <name val="Calibri"/>
      <family val="2"/>
      <scheme val="minor"/>
    </font>
    <font>
      <sz val="11"/>
      <color rgb="FF000000"/>
      <name val="Calibri"/>
      <family val="2"/>
      <charset val="1"/>
    </font>
    <font>
      <sz val="12"/>
      <color indexed="8"/>
      <name val="Verdana"/>
      <family val="2"/>
    </font>
  </fonts>
  <fills count="7">
    <fill>
      <patternFill patternType="none"/>
    </fill>
    <fill>
      <patternFill patternType="gray125"/>
    </fill>
    <fill>
      <patternFill patternType="solid">
        <fgColor theme="3"/>
        <bgColor indexed="64"/>
      </patternFill>
    </fill>
    <fill>
      <patternFill patternType="solid">
        <fgColor rgb="FF002060"/>
        <bgColor indexed="64"/>
      </patternFill>
    </fill>
    <fill>
      <patternFill patternType="solid">
        <fgColor theme="3" tint="0.79998168889431442"/>
        <bgColor indexed="64"/>
      </patternFill>
    </fill>
    <fill>
      <patternFill patternType="solid">
        <fgColor theme="4"/>
        <bgColor indexed="64"/>
      </patternFill>
    </fill>
    <fill>
      <patternFill patternType="solid">
        <fgColor theme="0" tint="-0.249977111117893"/>
        <bgColor indexed="64"/>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19">
    <xf numFmtId="0" fontId="0" fillId="0" borderId="0"/>
    <xf numFmtId="0" fontId="3" fillId="0" borderId="0"/>
    <xf numFmtId="0" fontId="2" fillId="0" borderId="0"/>
    <xf numFmtId="165" fontId="3" fillId="0" borderId="0" applyFont="0" applyFill="0" applyBorder="0" applyAlignment="0" applyProtection="0"/>
    <xf numFmtId="165" fontId="3" fillId="0" borderId="0" applyFont="0" applyFill="0" applyBorder="0" applyAlignment="0" applyProtection="0"/>
    <xf numFmtId="0" fontId="1"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 fillId="0" borderId="0"/>
    <xf numFmtId="164" fontId="26" fillId="0" borderId="0" applyFont="0" applyFill="0" applyBorder="0" applyAlignment="0" applyProtection="0"/>
    <xf numFmtId="0" fontId="3" fillId="0" borderId="0"/>
    <xf numFmtId="169" fontId="3" fillId="0" borderId="0" applyFont="0" applyFill="0" applyBorder="0" applyAlignment="0" applyProtection="0"/>
    <xf numFmtId="170" fontId="3" fillId="0" borderId="0"/>
    <xf numFmtId="43" fontId="3" fillId="0" borderId="0" applyFont="0" applyFill="0" applyBorder="0" applyAlignment="0" applyProtection="0"/>
    <xf numFmtId="170" fontId="31" fillId="0" borderId="0"/>
    <xf numFmtId="171" fontId="3" fillId="0" borderId="0" applyFont="0" applyFill="0" applyBorder="0" applyAlignment="0" applyProtection="0"/>
    <xf numFmtId="170" fontId="32" fillId="0" borderId="0" applyNumberFormat="0" applyFill="0" applyBorder="0" applyProtection="0">
      <alignment vertical="top" wrapText="1"/>
    </xf>
    <xf numFmtId="170" fontId="3" fillId="0" borderId="0"/>
    <xf numFmtId="170" fontId="3" fillId="0" borderId="0"/>
  </cellStyleXfs>
  <cellXfs count="138">
    <xf numFmtId="0" fontId="0" fillId="0" borderId="0" xfId="0"/>
    <xf numFmtId="0" fontId="0" fillId="0" borderId="0" xfId="1" applyFont="1" applyBorder="1" applyAlignment="1">
      <alignment horizontal="left" vertical="top"/>
    </xf>
    <xf numFmtId="0" fontId="2" fillId="0" borderId="0" xfId="2" applyFont="1" applyBorder="1"/>
    <xf numFmtId="0" fontId="2" fillId="0" borderId="0" xfId="2" applyFont="1" applyFill="1" applyBorder="1"/>
    <xf numFmtId="0" fontId="4" fillId="2" borderId="0" xfId="1" applyFont="1" applyFill="1" applyBorder="1" applyAlignment="1">
      <alignment vertical="center" wrapText="1"/>
    </xf>
    <xf numFmtId="0" fontId="6" fillId="0" borderId="0" xfId="1" applyFont="1" applyFill="1" applyBorder="1" applyAlignment="1">
      <alignment vertical="center" wrapText="1"/>
    </xf>
    <xf numFmtId="0" fontId="6" fillId="2" borderId="0" xfId="1" applyFont="1" applyFill="1" applyBorder="1" applyAlignment="1">
      <alignment vertical="center" wrapText="1"/>
    </xf>
    <xf numFmtId="0" fontId="4" fillId="0" borderId="0" xfId="1" applyFont="1" applyFill="1" applyBorder="1" applyAlignment="1">
      <alignment vertical="center" wrapText="1"/>
    </xf>
    <xf numFmtId="0" fontId="0" fillId="0" borderId="0" xfId="1" applyFont="1" applyFill="1" applyBorder="1" applyAlignment="1">
      <alignment horizontal="left" vertical="top"/>
    </xf>
    <xf numFmtId="0" fontId="0" fillId="0" borderId="0" xfId="1" applyFont="1" applyBorder="1" applyAlignment="1">
      <alignment horizontal="center" vertical="center" wrapText="1"/>
    </xf>
    <xf numFmtId="3" fontId="0" fillId="0" borderId="0" xfId="1" applyNumberFormat="1" applyFont="1" applyBorder="1" applyAlignment="1">
      <alignment horizontal="left" vertical="top"/>
    </xf>
    <xf numFmtId="0" fontId="2" fillId="0" borderId="0" xfId="2" applyAlignment="1">
      <alignment horizontal="left" vertical="top" wrapText="1"/>
    </xf>
    <xf numFmtId="0" fontId="0" fillId="0" borderId="0" xfId="1" applyFont="1" applyBorder="1" applyAlignment="1">
      <alignment horizontal="left" vertical="top" wrapText="1"/>
    </xf>
    <xf numFmtId="0" fontId="2" fillId="0" borderId="0" xfId="2"/>
    <xf numFmtId="0" fontId="5" fillId="0" borderId="0" xfId="2" applyFont="1"/>
    <xf numFmtId="0" fontId="1" fillId="0" borderId="0" xfId="5" applyAlignment="1">
      <alignment horizontal="left"/>
    </xf>
    <xf numFmtId="0" fontId="1" fillId="0" borderId="0" xfId="5" applyFont="1" applyBorder="1"/>
    <xf numFmtId="0" fontId="1" fillId="0" borderId="0" xfId="5" applyFont="1" applyFill="1" applyBorder="1"/>
    <xf numFmtId="0" fontId="7" fillId="0" borderId="0" xfId="5" applyFont="1" applyBorder="1"/>
    <xf numFmtId="3" fontId="1" fillId="0" borderId="0" xfId="5" applyNumberFormat="1" applyFont="1" applyBorder="1" applyAlignment="1">
      <alignment horizontal="right"/>
    </xf>
    <xf numFmtId="0" fontId="7" fillId="0" borderId="0" xfId="5" applyFont="1" applyFill="1" applyBorder="1"/>
    <xf numFmtId="0" fontId="5" fillId="0" borderId="0" xfId="5" applyFont="1" applyBorder="1"/>
    <xf numFmtId="3" fontId="5" fillId="0" borderId="0" xfId="5" applyNumberFormat="1" applyFont="1" applyBorder="1" applyAlignment="1">
      <alignment horizontal="left"/>
    </xf>
    <xf numFmtId="0" fontId="7" fillId="0" borderId="0" xfId="1" applyFont="1" applyBorder="1" applyAlignment="1">
      <alignment horizontal="left" vertical="top"/>
    </xf>
    <xf numFmtId="3" fontId="0" fillId="0" borderId="0" xfId="1" applyNumberFormat="1" applyFont="1" applyBorder="1" applyAlignment="1">
      <alignment horizontal="center" vertical="center" wrapText="1"/>
    </xf>
    <xf numFmtId="3" fontId="1" fillId="0" borderId="0" xfId="5" applyNumberFormat="1" applyFont="1" applyBorder="1"/>
    <xf numFmtId="1" fontId="1" fillId="0" borderId="0" xfId="5" applyNumberFormat="1" applyFont="1" applyFill="1" applyBorder="1"/>
    <xf numFmtId="3" fontId="1" fillId="0" borderId="0" xfId="5" applyNumberFormat="1" applyFont="1" applyFill="1" applyBorder="1"/>
    <xf numFmtId="1" fontId="1" fillId="0" borderId="0" xfId="5" applyNumberFormat="1" applyFont="1" applyBorder="1"/>
    <xf numFmtId="0" fontId="1" fillId="0" borderId="0" xfId="5"/>
    <xf numFmtId="0" fontId="5" fillId="0" borderId="0" xfId="5" applyFont="1"/>
    <xf numFmtId="1" fontId="1" fillId="0" borderId="0" xfId="5" applyNumberFormat="1"/>
    <xf numFmtId="9" fontId="1" fillId="0" borderId="0" xfId="5" applyNumberFormat="1"/>
    <xf numFmtId="0" fontId="1" fillId="0" borderId="0" xfId="2" applyFont="1"/>
    <xf numFmtId="9" fontId="2" fillId="0" borderId="0" xfId="2" applyNumberFormat="1"/>
    <xf numFmtId="166" fontId="2" fillId="0" borderId="0" xfId="4" applyNumberFormat="1" applyFont="1"/>
    <xf numFmtId="0" fontId="1" fillId="0" borderId="0" xfId="2" applyFont="1" applyFill="1" applyBorder="1"/>
    <xf numFmtId="0" fontId="1" fillId="0" borderId="0" xfId="2" applyFont="1" applyAlignment="1">
      <alignment horizontal="left" vertical="top" wrapText="1"/>
    </xf>
    <xf numFmtId="0" fontId="8" fillId="0" borderId="0" xfId="0" applyFont="1" applyAlignment="1">
      <alignment vertical="center"/>
    </xf>
    <xf numFmtId="0" fontId="9" fillId="0" borderId="0" xfId="0" applyFont="1"/>
    <xf numFmtId="0" fontId="10" fillId="0" borderId="1" xfId="0" applyFont="1" applyBorder="1" applyAlignment="1">
      <alignment vertical="center" wrapText="1"/>
    </xf>
    <xf numFmtId="0" fontId="11" fillId="0" borderId="2" xfId="0" applyFont="1" applyBorder="1" applyAlignment="1">
      <alignment vertical="center" wrapText="1"/>
    </xf>
    <xf numFmtId="0" fontId="12" fillId="0" borderId="0" xfId="0" applyFont="1" applyAlignment="1">
      <alignment vertical="center"/>
    </xf>
    <xf numFmtId="0" fontId="12" fillId="0" borderId="0" xfId="0" applyFont="1" applyAlignment="1">
      <alignment horizontal="left" vertical="center" indent="5"/>
    </xf>
    <xf numFmtId="166" fontId="2" fillId="0" borderId="0" xfId="2" applyNumberFormat="1"/>
    <xf numFmtId="0" fontId="15" fillId="0" borderId="0" xfId="0" applyFont="1"/>
    <xf numFmtId="0" fontId="15" fillId="0" borderId="0" xfId="0" applyFont="1" applyAlignment="1">
      <alignment horizontal="left" vertical="center"/>
    </xf>
    <xf numFmtId="0" fontId="0" fillId="0" borderId="0" xfId="0" applyAlignment="1">
      <alignment horizontal="left" vertical="center"/>
    </xf>
    <xf numFmtId="0" fontId="0" fillId="0" borderId="0" xfId="0" applyFill="1" applyBorder="1"/>
    <xf numFmtId="0" fontId="16" fillId="0" borderId="0" xfId="0" applyFont="1" applyBorder="1" applyAlignment="1"/>
    <xf numFmtId="0" fontId="17" fillId="0" borderId="0" xfId="0" applyFont="1" applyFill="1" applyBorder="1"/>
    <xf numFmtId="0" fontId="17" fillId="0" borderId="0" xfId="0" applyFont="1" applyBorder="1" applyAlignment="1">
      <alignment vertical="center"/>
    </xf>
    <xf numFmtId="0" fontId="17" fillId="0" borderId="0" xfId="0" applyFont="1" applyBorder="1"/>
    <xf numFmtId="0" fontId="17" fillId="0" borderId="0" xfId="0" applyFont="1"/>
    <xf numFmtId="0" fontId="16" fillId="0" borderId="6" xfId="0" applyFont="1" applyBorder="1" applyAlignment="1"/>
    <xf numFmtId="0" fontId="18" fillId="0" borderId="0" xfId="0" applyFont="1" applyFill="1" applyBorder="1" applyAlignment="1">
      <alignment vertical="top" wrapText="1"/>
    </xf>
    <xf numFmtId="0" fontId="18" fillId="0" borderId="0" xfId="0" applyFont="1" applyFill="1" applyBorder="1" applyAlignment="1">
      <alignment horizontal="center" vertical="top" wrapText="1"/>
    </xf>
    <xf numFmtId="0" fontId="14" fillId="3" borderId="5" xfId="0" applyFont="1" applyFill="1" applyBorder="1" applyAlignment="1">
      <alignment horizontal="center" vertical="center"/>
    </xf>
    <xf numFmtId="0" fontId="14" fillId="4" borderId="4" xfId="0" applyFont="1" applyFill="1" applyBorder="1"/>
    <xf numFmtId="0" fontId="15" fillId="0" borderId="0" xfId="0" applyFont="1" applyAlignment="1">
      <alignment horizontal="center"/>
    </xf>
    <xf numFmtId="0" fontId="0" fillId="0" borderId="0" xfId="0" applyAlignment="1">
      <alignment horizontal="center"/>
    </xf>
    <xf numFmtId="0" fontId="15" fillId="4" borderId="3" xfId="0" applyFont="1" applyFill="1" applyBorder="1" applyAlignment="1">
      <alignment horizontal="center" vertical="center"/>
    </xf>
    <xf numFmtId="0" fontId="17" fillId="0" borderId="0" xfId="0" applyFont="1" applyAlignment="1">
      <alignment horizontal="center"/>
    </xf>
    <xf numFmtId="0" fontId="15" fillId="0" borderId="0" xfId="0" applyFont="1" applyAlignment="1">
      <alignment horizontal="left"/>
    </xf>
    <xf numFmtId="2" fontId="15" fillId="0" borderId="0" xfId="0" applyNumberFormat="1" applyFont="1" applyAlignment="1">
      <alignment horizontal="center" vertical="center"/>
    </xf>
    <xf numFmtId="2" fontId="0" fillId="0" borderId="0" xfId="0" applyNumberFormat="1" applyAlignment="1">
      <alignment horizontal="center" vertical="center"/>
    </xf>
    <xf numFmtId="2" fontId="15" fillId="4" borderId="4" xfId="0" applyNumberFormat="1" applyFont="1" applyFill="1" applyBorder="1" applyAlignment="1">
      <alignment horizontal="center" vertical="center"/>
    </xf>
    <xf numFmtId="167" fontId="17" fillId="0" borderId="0" xfId="0" applyNumberFormat="1" applyFont="1" applyFill="1" applyBorder="1" applyAlignment="1">
      <alignment horizontal="center" vertical="center"/>
    </xf>
    <xf numFmtId="167" fontId="17" fillId="0" borderId="0" xfId="0" applyNumberFormat="1" applyFont="1" applyBorder="1" applyAlignment="1">
      <alignment horizontal="center" vertical="center"/>
    </xf>
    <xf numFmtId="2" fontId="17" fillId="0" borderId="0" xfId="0" applyNumberFormat="1" applyFont="1" applyBorder="1" applyAlignment="1">
      <alignment horizontal="center" vertical="center"/>
    </xf>
    <xf numFmtId="0" fontId="19" fillId="0" borderId="0" xfId="0" applyFont="1" applyFill="1" applyAlignment="1">
      <alignment horizontal="center" vertical="top" wrapText="1"/>
    </xf>
    <xf numFmtId="0" fontId="14" fillId="5" borderId="7" xfId="0" applyFont="1" applyFill="1" applyBorder="1" applyAlignment="1">
      <alignment horizontal="center" vertical="center" wrapText="1"/>
    </xf>
    <xf numFmtId="0" fontId="19" fillId="0" borderId="0" xfId="0" applyFont="1" applyAlignment="1">
      <alignment horizontal="center" vertical="top" wrapText="1"/>
    </xf>
    <xf numFmtId="0" fontId="19" fillId="0" borderId="0" xfId="0" applyFont="1" applyAlignment="1">
      <alignment horizontal="left" vertical="top" wrapText="1"/>
    </xf>
    <xf numFmtId="0" fontId="19" fillId="0" borderId="0" xfId="0" applyFont="1" applyAlignment="1">
      <alignment vertical="top" wrapText="1"/>
    </xf>
    <xf numFmtId="0" fontId="9" fillId="0" borderId="0" xfId="0" applyFont="1" applyAlignment="1">
      <alignment vertical="center"/>
    </xf>
    <xf numFmtId="0" fontId="21" fillId="3" borderId="0" xfId="0" applyFont="1" applyFill="1" applyAlignment="1">
      <alignment horizontal="center" vertical="center"/>
    </xf>
    <xf numFmtId="0" fontId="9" fillId="0" borderId="7" xfId="0" applyFont="1" applyBorder="1" applyAlignment="1">
      <alignment horizontal="center" vertical="center"/>
    </xf>
    <xf numFmtId="0" fontId="9" fillId="0" borderId="7" xfId="0" applyFont="1" applyBorder="1" applyAlignment="1">
      <alignment vertical="center" wrapText="1"/>
    </xf>
    <xf numFmtId="0" fontId="9" fillId="0" borderId="7" xfId="0" applyFont="1" applyBorder="1" applyAlignment="1">
      <alignment horizontal="center" vertical="center" wrapText="1"/>
    </xf>
    <xf numFmtId="0" fontId="9" fillId="0" borderId="7" xfId="0" applyFont="1" applyBorder="1" applyAlignment="1">
      <alignment vertical="center"/>
    </xf>
    <xf numFmtId="0" fontId="20"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0" fillId="0" borderId="0" xfId="0" applyFill="1"/>
    <xf numFmtId="0" fontId="19" fillId="0" borderId="0" xfId="0" applyFont="1" applyFill="1" applyAlignment="1">
      <alignment vertical="top" wrapText="1"/>
    </xf>
    <xf numFmtId="0" fontId="17" fillId="0" borderId="0" xfId="0" applyFont="1" applyFill="1"/>
    <xf numFmtId="0" fontId="17" fillId="0" borderId="0" xfId="0" applyFont="1" applyFill="1" applyAlignment="1">
      <alignment horizontal="center"/>
    </xf>
    <xf numFmtId="0" fontId="14" fillId="6" borderId="4" xfId="0" applyFont="1" applyFill="1" applyBorder="1"/>
    <xf numFmtId="0" fontId="14" fillId="6" borderId="10" xfId="0" applyFont="1" applyFill="1" applyBorder="1"/>
    <xf numFmtId="0" fontId="19" fillId="0" borderId="0" xfId="0" applyFont="1" applyAlignment="1">
      <alignment horizontal="center" vertical="top" wrapText="1"/>
    </xf>
    <xf numFmtId="0" fontId="0" fillId="0" borderId="0" xfId="0" applyAlignment="1">
      <alignment wrapText="1"/>
    </xf>
    <xf numFmtId="0" fontId="14" fillId="4" borderId="4" xfId="0" applyFont="1" applyFill="1" applyBorder="1" applyAlignment="1">
      <alignment wrapText="1"/>
    </xf>
    <xf numFmtId="0" fontId="17" fillId="0" borderId="0" xfId="0" applyFont="1" applyFill="1" applyBorder="1" applyAlignment="1">
      <alignment wrapText="1"/>
    </xf>
    <xf numFmtId="0" fontId="17" fillId="0" borderId="0" xfId="0" applyFont="1" applyBorder="1" applyAlignment="1">
      <alignment wrapText="1"/>
    </xf>
    <xf numFmtId="0" fontId="14" fillId="6" borderId="4" xfId="0" applyFont="1" applyFill="1" applyBorder="1" applyAlignment="1">
      <alignment wrapText="1"/>
    </xf>
    <xf numFmtId="0" fontId="17" fillId="0" borderId="0" xfId="0" applyFont="1" applyFill="1" applyBorder="1" applyAlignment="1">
      <alignment horizontal="left"/>
    </xf>
    <xf numFmtId="0" fontId="0" fillId="0" borderId="0" xfId="0" applyAlignment="1">
      <alignment horizontal="left"/>
    </xf>
    <xf numFmtId="0" fontId="15" fillId="4" borderId="4" xfId="0" applyFont="1" applyFill="1" applyBorder="1" applyAlignment="1">
      <alignment horizontal="left"/>
    </xf>
    <xf numFmtId="0" fontId="17" fillId="0" borderId="0" xfId="0" applyFont="1" applyBorder="1" applyAlignment="1">
      <alignment horizontal="left"/>
    </xf>
    <xf numFmtId="0" fontId="5" fillId="0" borderId="0" xfId="0" applyFont="1"/>
    <xf numFmtId="0" fontId="5" fillId="4" borderId="4" xfId="0" applyFont="1" applyFill="1" applyBorder="1" applyAlignment="1">
      <alignment vertical="center"/>
    </xf>
    <xf numFmtId="0" fontId="14" fillId="3" borderId="5" xfId="0" applyFont="1" applyFill="1" applyBorder="1" applyAlignment="1">
      <alignment horizontal="center" vertical="center" wrapText="1"/>
    </xf>
    <xf numFmtId="2" fontId="14" fillId="3" borderId="5" xfId="0" applyNumberFormat="1" applyFont="1" applyFill="1" applyBorder="1" applyAlignment="1">
      <alignment horizontal="center" vertical="center" wrapText="1"/>
    </xf>
    <xf numFmtId="2" fontId="14" fillId="3" borderId="6" xfId="0" applyNumberFormat="1" applyFont="1" applyFill="1" applyBorder="1" applyAlignment="1">
      <alignment horizontal="center" vertical="center" wrapText="1"/>
    </xf>
    <xf numFmtId="0" fontId="27" fillId="0" borderId="11" xfId="0" applyFont="1" applyFill="1" applyBorder="1" applyAlignment="1">
      <alignment vertical="top"/>
    </xf>
    <xf numFmtId="165" fontId="27" fillId="0" borderId="11" xfId="111" applyNumberFormat="1" applyFont="1" applyFill="1" applyBorder="1" applyAlignment="1">
      <alignment vertical="top"/>
    </xf>
    <xf numFmtId="0" fontId="29" fillId="0" borderId="11" xfId="1" applyFont="1" applyFill="1" applyBorder="1" applyAlignment="1">
      <alignment vertical="top"/>
    </xf>
    <xf numFmtId="0" fontId="28" fillId="0" borderId="11" xfId="0" applyFont="1" applyFill="1" applyBorder="1" applyAlignment="1">
      <alignment vertical="top"/>
    </xf>
    <xf numFmtId="0" fontId="30" fillId="6" borderId="4" xfId="0" applyFont="1" applyFill="1" applyBorder="1" applyAlignment="1">
      <alignment horizontal="left"/>
    </xf>
    <xf numFmtId="0" fontId="30" fillId="6" borderId="4" xfId="0" applyFont="1" applyFill="1" applyBorder="1" applyAlignment="1">
      <alignment vertical="center"/>
    </xf>
    <xf numFmtId="2" fontId="30" fillId="6" borderId="4" xfId="0" applyNumberFormat="1" applyFont="1" applyFill="1" applyBorder="1" applyAlignment="1">
      <alignment horizontal="center" vertical="center"/>
    </xf>
    <xf numFmtId="0" fontId="30" fillId="6" borderId="3" xfId="0" applyFont="1" applyFill="1" applyBorder="1" applyAlignment="1">
      <alignment horizontal="center" vertical="center"/>
    </xf>
    <xf numFmtId="0" fontId="17" fillId="0" borderId="11" xfId="0" applyFont="1" applyFill="1" applyBorder="1"/>
    <xf numFmtId="0" fontId="17" fillId="0" borderId="11" xfId="0" applyFont="1" applyFill="1" applyBorder="1" applyAlignment="1">
      <alignment vertical="center"/>
    </xf>
    <xf numFmtId="167" fontId="17" fillId="0" borderId="11" xfId="0" applyNumberFormat="1" applyFont="1" applyFill="1" applyBorder="1" applyAlignment="1">
      <alignment horizontal="center" vertical="center"/>
    </xf>
    <xf numFmtId="0" fontId="17" fillId="0" borderId="11" xfId="0" applyFont="1" applyFill="1" applyBorder="1" applyAlignment="1">
      <alignment wrapText="1"/>
    </xf>
    <xf numFmtId="1" fontId="17" fillId="0" borderId="11" xfId="0" applyNumberFormat="1" applyFont="1" applyFill="1" applyBorder="1"/>
    <xf numFmtId="0" fontId="17" fillId="0" borderId="11" xfId="0" applyFont="1" applyFill="1" applyBorder="1" applyAlignment="1">
      <alignment horizontal="center" vertical="center" wrapText="1"/>
    </xf>
    <xf numFmtId="0" fontId="17" fillId="0" borderId="11" xfId="0" applyFont="1" applyBorder="1" applyAlignment="1">
      <alignment vertical="center"/>
    </xf>
    <xf numFmtId="166" fontId="17" fillId="0" borderId="11" xfId="4" applyNumberFormat="1" applyFont="1" applyFill="1" applyBorder="1"/>
    <xf numFmtId="166" fontId="17" fillId="0" borderId="11" xfId="0" applyNumberFormat="1" applyFont="1" applyFill="1" applyBorder="1"/>
    <xf numFmtId="168" fontId="17" fillId="0" borderId="11" xfId="4" applyNumberFormat="1" applyFont="1" applyFill="1" applyBorder="1"/>
    <xf numFmtId="0" fontId="2" fillId="0" borderId="0" xfId="2" applyFont="1" applyBorder="1" applyAlignment="1">
      <alignment horizontal="center"/>
    </xf>
    <xf numFmtId="0" fontId="6" fillId="2" borderId="0" xfId="1" applyFont="1" applyFill="1" applyBorder="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 fillId="0" borderId="0" xfId="5" applyFont="1" applyBorder="1" applyAlignment="1">
      <alignment horizontal="center"/>
    </xf>
    <xf numFmtId="0" fontId="9" fillId="0" borderId="7" xfId="0" applyFont="1" applyBorder="1" applyAlignment="1">
      <alignment horizontal="center"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9" fillId="0" borderId="0" xfId="0" applyFont="1" applyFill="1" applyAlignment="1">
      <alignment horizontal="left" vertical="top"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cellXfs>
  <cellStyles count="119">
    <cellStyle name="Comma" xfId="4" builtinId="3"/>
    <cellStyle name="Comma 2" xfId="3"/>
    <cellStyle name="Comma 2 2" xfId="109"/>
    <cellStyle name="Comma 3" xfId="111"/>
    <cellStyle name="Comma 4" xfId="113"/>
    <cellStyle name="Currency 2" xfId="115"/>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Normal" xfId="0" builtinId="0"/>
    <cellStyle name="Normal 2" xfId="1"/>
    <cellStyle name="Normal 2 2" xfId="114"/>
    <cellStyle name="Normal 3" xfId="2"/>
    <cellStyle name="Normal 3 2" xfId="108"/>
    <cellStyle name="Normal 3 3" xfId="116"/>
    <cellStyle name="Normal 4" xfId="5"/>
    <cellStyle name="Normal 5" xfId="112"/>
    <cellStyle name="Normal 5 2" xfId="110"/>
    <cellStyle name="Normal 6" xfId="117"/>
    <cellStyle name="Normal 7" xfId="1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showGridLines="0" workbookViewId="0">
      <selection activeCell="K29" sqref="K29"/>
    </sheetView>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topLeftCell="A19" zoomScale="70" zoomScaleNormal="70" zoomScalePageLayoutView="70" workbookViewId="0">
      <selection activeCell="K29" sqref="K29"/>
    </sheetView>
  </sheetViews>
  <sheetFormatPr defaultColWidth="9.140625" defaultRowHeight="15" x14ac:dyDescent="0.25"/>
  <cols>
    <col min="1" max="1" width="8.28515625" style="2" customWidth="1"/>
    <col min="2" max="2" width="65.85546875" style="2" customWidth="1"/>
    <col min="3" max="3" width="9.42578125" style="3" customWidth="1"/>
    <col min="4" max="4" width="12.42578125" style="2" customWidth="1"/>
    <col min="5" max="5" width="14" style="2" customWidth="1"/>
    <col min="6" max="6" width="13.42578125" style="2" bestFit="1" customWidth="1"/>
    <col min="7" max="7" width="15.42578125" style="2" customWidth="1"/>
    <col min="8" max="8" width="3.7109375" style="3" customWidth="1"/>
    <col min="9" max="10" width="9.140625" style="2"/>
    <col min="11" max="11" width="2.85546875" style="3" customWidth="1"/>
    <col min="12" max="15" width="15.42578125" style="2" customWidth="1"/>
    <col min="16" max="16" width="3.7109375" style="3" customWidth="1"/>
    <col min="17" max="18" width="9.140625" style="2"/>
    <col min="19" max="19" width="2.85546875" style="3" customWidth="1"/>
    <col min="20" max="23" width="15.42578125" style="2" customWidth="1"/>
    <col min="24" max="24" width="3.7109375" style="3" customWidth="1"/>
    <col min="25" max="16384" width="9.140625" style="2"/>
  </cols>
  <sheetData>
    <row r="1" spans="1:26" x14ac:dyDescent="0.25">
      <c r="I1" s="123"/>
      <c r="J1" s="123"/>
      <c r="K1" s="123"/>
      <c r="L1" s="123"/>
      <c r="M1" s="123"/>
      <c r="N1" s="123"/>
      <c r="O1" s="123"/>
      <c r="P1" s="123"/>
      <c r="Q1" s="123"/>
      <c r="R1" s="123"/>
      <c r="S1" s="123"/>
      <c r="T1" s="123"/>
      <c r="U1" s="123"/>
      <c r="V1" s="123"/>
      <c r="W1" s="123"/>
      <c r="X1" s="123"/>
      <c r="Y1" s="123"/>
      <c r="Z1" s="123"/>
    </row>
    <row r="2" spans="1:26" ht="15" customHeight="1" x14ac:dyDescent="0.25">
      <c r="I2" s="124" t="s">
        <v>6</v>
      </c>
      <c r="J2" s="124"/>
      <c r="Q2" s="124" t="s">
        <v>7</v>
      </c>
      <c r="R2" s="124"/>
      <c r="Y2" s="124" t="s">
        <v>8</v>
      </c>
      <c r="Z2" s="124"/>
    </row>
    <row r="3" spans="1:26" ht="30" x14ac:dyDescent="0.25">
      <c r="A3" s="4" t="s">
        <v>3</v>
      </c>
      <c r="B3" s="4" t="s">
        <v>30</v>
      </c>
      <c r="C3" s="4" t="s">
        <v>31</v>
      </c>
      <c r="D3" s="4" t="s">
        <v>32</v>
      </c>
      <c r="E3" s="4" t="s">
        <v>33</v>
      </c>
      <c r="F3" s="4" t="s">
        <v>34</v>
      </c>
      <c r="G3" s="4" t="s">
        <v>0</v>
      </c>
      <c r="H3" s="5"/>
      <c r="I3" s="6" t="s">
        <v>1</v>
      </c>
      <c r="J3" s="6" t="s">
        <v>5</v>
      </c>
      <c r="K3" s="7"/>
      <c r="L3" s="4" t="s">
        <v>32</v>
      </c>
      <c r="M3" s="4" t="s">
        <v>33</v>
      </c>
      <c r="N3" s="4" t="s">
        <v>34</v>
      </c>
      <c r="O3" s="4" t="s">
        <v>0</v>
      </c>
      <c r="P3" s="5"/>
      <c r="Q3" s="6" t="s">
        <v>1</v>
      </c>
      <c r="R3" s="6" t="s">
        <v>5</v>
      </c>
      <c r="S3" s="7"/>
      <c r="T3" s="4" t="s">
        <v>32</v>
      </c>
      <c r="U3" s="4" t="s">
        <v>33</v>
      </c>
      <c r="V3" s="4" t="s">
        <v>34</v>
      </c>
      <c r="W3" s="4" t="s">
        <v>0</v>
      </c>
      <c r="X3" s="5"/>
      <c r="Y3" s="6" t="s">
        <v>1</v>
      </c>
      <c r="Z3" s="6" t="s">
        <v>5</v>
      </c>
    </row>
    <row r="4" spans="1:26" ht="15" customHeight="1" x14ac:dyDescent="0.25">
      <c r="A4" s="1" t="s">
        <v>35</v>
      </c>
      <c r="B4" s="1"/>
      <c r="C4" s="8"/>
      <c r="D4" s="1"/>
      <c r="E4" s="1"/>
      <c r="F4" s="1"/>
      <c r="G4" s="1"/>
      <c r="H4" s="8"/>
      <c r="I4" s="9"/>
      <c r="J4" s="9"/>
      <c r="K4" s="8"/>
      <c r="L4" s="1"/>
      <c r="M4" s="1"/>
      <c r="N4" s="1"/>
      <c r="O4" s="1"/>
      <c r="P4" s="8"/>
      <c r="Q4" s="9"/>
      <c r="R4" s="9"/>
      <c r="S4" s="8"/>
      <c r="T4" s="1"/>
      <c r="U4" s="1"/>
      <c r="V4" s="1"/>
      <c r="W4" s="1"/>
      <c r="X4" s="8"/>
      <c r="Y4" s="9"/>
      <c r="Z4" s="9"/>
    </row>
    <row r="5" spans="1:26" ht="15" customHeight="1" x14ac:dyDescent="0.25">
      <c r="A5" s="1"/>
      <c r="B5" s="1" t="s">
        <v>36</v>
      </c>
      <c r="C5" s="8" t="s">
        <v>90</v>
      </c>
      <c r="D5" s="10">
        <v>10000</v>
      </c>
      <c r="E5" s="1">
        <f>SUM('Transparency-Key'!$G$2,'Transparency-Key'!$G$5,'Transparency-Key'!$C$10:$C$14)</f>
        <v>21048</v>
      </c>
      <c r="F5" s="10">
        <f>D5*E5</f>
        <v>210480000</v>
      </c>
      <c r="G5" s="1"/>
      <c r="H5" s="8"/>
      <c r="I5" s="9"/>
      <c r="J5" s="9"/>
      <c r="K5" s="8"/>
      <c r="L5" s="1"/>
      <c r="M5" s="1"/>
      <c r="N5" s="1"/>
      <c r="O5" s="1"/>
      <c r="P5" s="8"/>
      <c r="Q5" s="9"/>
      <c r="R5" s="9"/>
      <c r="S5" s="8"/>
      <c r="T5" s="1"/>
      <c r="U5" s="1"/>
      <c r="V5" s="1"/>
      <c r="W5" s="1"/>
      <c r="X5" s="8"/>
      <c r="Y5" s="9"/>
      <c r="Z5" s="9"/>
    </row>
    <row r="6" spans="1:26" ht="15" customHeight="1" x14ac:dyDescent="0.25">
      <c r="A6" s="1"/>
      <c r="B6" s="1" t="s">
        <v>38</v>
      </c>
      <c r="C6" s="8" t="s">
        <v>90</v>
      </c>
      <c r="D6" s="10">
        <v>2000</v>
      </c>
      <c r="E6" s="1">
        <f>SUM('Transparency-Key'!$G$2,'Transparency-Key'!$G$5,'Transparency-Key'!$C$10:$C$14)</f>
        <v>21048</v>
      </c>
      <c r="F6" s="10">
        <f>D6*E6</f>
        <v>42096000</v>
      </c>
      <c r="G6" s="1"/>
      <c r="H6" s="8"/>
      <c r="I6" s="9"/>
      <c r="J6" s="9"/>
      <c r="K6" s="8"/>
      <c r="L6" s="1"/>
      <c r="M6" s="1"/>
      <c r="N6" s="1"/>
      <c r="O6" s="1"/>
      <c r="P6" s="8"/>
      <c r="Q6" s="9"/>
      <c r="R6" s="9"/>
      <c r="S6" s="8"/>
      <c r="T6" s="1"/>
      <c r="U6" s="1"/>
      <c r="V6" s="1"/>
      <c r="W6" s="1"/>
      <c r="X6" s="8"/>
      <c r="Y6" s="9"/>
      <c r="Z6" s="9"/>
    </row>
    <row r="7" spans="1:26" ht="15" customHeight="1" x14ac:dyDescent="0.25">
      <c r="A7" s="1"/>
      <c r="B7" s="1" t="s">
        <v>39</v>
      </c>
      <c r="C7" s="8"/>
      <c r="D7" s="10">
        <v>0</v>
      </c>
      <c r="E7" s="1">
        <v>0</v>
      </c>
      <c r="F7" s="10">
        <v>0</v>
      </c>
      <c r="G7" s="2" t="s">
        <v>40</v>
      </c>
      <c r="H7" s="8"/>
      <c r="I7" s="9"/>
      <c r="J7" s="9"/>
      <c r="K7" s="8"/>
      <c r="L7" s="1"/>
      <c r="M7" s="1"/>
      <c r="N7" s="1"/>
      <c r="O7" s="1"/>
      <c r="P7" s="8"/>
      <c r="Q7" s="9"/>
      <c r="R7" s="9"/>
      <c r="S7" s="8"/>
      <c r="T7" s="1"/>
      <c r="U7" s="1"/>
      <c r="V7" s="1"/>
      <c r="W7" s="1"/>
      <c r="X7" s="8"/>
      <c r="Y7" s="9"/>
      <c r="Z7" s="9"/>
    </row>
    <row r="8" spans="1:26" ht="15" customHeight="1" x14ac:dyDescent="0.25">
      <c r="A8" s="1"/>
      <c r="B8" s="1" t="s">
        <v>41</v>
      </c>
      <c r="C8" s="8" t="s">
        <v>37</v>
      </c>
      <c r="D8" s="10">
        <v>0</v>
      </c>
      <c r="E8" s="1">
        <v>0</v>
      </c>
      <c r="F8" s="10">
        <f>D8*E8</f>
        <v>0</v>
      </c>
      <c r="G8" s="2" t="s">
        <v>40</v>
      </c>
      <c r="H8" s="8"/>
      <c r="I8" s="9"/>
      <c r="J8" s="9"/>
      <c r="K8" s="8"/>
      <c r="L8" s="1"/>
      <c r="M8" s="1"/>
      <c r="N8" s="1"/>
      <c r="O8" s="1"/>
      <c r="P8" s="8"/>
      <c r="Q8" s="9"/>
      <c r="R8" s="9"/>
      <c r="S8" s="8"/>
      <c r="T8" s="1"/>
      <c r="U8" s="1"/>
      <c r="V8" s="1"/>
      <c r="W8" s="1"/>
      <c r="X8" s="8"/>
      <c r="Y8" s="9"/>
      <c r="Z8" s="9"/>
    </row>
    <row r="9" spans="1:26" ht="15" customHeight="1" x14ac:dyDescent="0.25">
      <c r="A9" s="1"/>
      <c r="B9" s="37" t="s">
        <v>160</v>
      </c>
      <c r="C9" s="8" t="s">
        <v>155</v>
      </c>
      <c r="D9" s="10"/>
      <c r="E9" s="1"/>
      <c r="F9" s="10">
        <f>F13</f>
        <v>42949450</v>
      </c>
      <c r="H9" s="8"/>
      <c r="I9" s="9"/>
      <c r="J9" s="9"/>
      <c r="K9" s="8"/>
      <c r="L9" s="1"/>
      <c r="M9" s="1"/>
      <c r="N9" s="1"/>
      <c r="O9" s="1"/>
      <c r="P9" s="8"/>
      <c r="Q9" s="9"/>
      <c r="R9" s="9"/>
      <c r="S9" s="8"/>
      <c r="T9" s="1"/>
      <c r="U9" s="1"/>
      <c r="V9" s="1"/>
      <c r="W9" s="1"/>
      <c r="X9" s="8"/>
      <c r="Y9" s="9"/>
      <c r="Z9" s="9"/>
    </row>
    <row r="10" spans="1:26" ht="15" customHeight="1" x14ac:dyDescent="0.25">
      <c r="A10" s="1"/>
      <c r="B10" s="11" t="s">
        <v>42</v>
      </c>
      <c r="C10" s="8" t="s">
        <v>158</v>
      </c>
      <c r="D10" s="10">
        <v>2000000</v>
      </c>
      <c r="E10" s="1">
        <f>4*5</f>
        <v>20</v>
      </c>
      <c r="F10" s="10">
        <f>D10*E10</f>
        <v>40000000</v>
      </c>
      <c r="G10" s="2" t="s">
        <v>43</v>
      </c>
      <c r="H10" s="8"/>
      <c r="I10" s="9"/>
      <c r="J10" s="9"/>
      <c r="K10" s="8"/>
      <c r="L10" s="1"/>
      <c r="M10" s="1"/>
      <c r="N10" s="1"/>
      <c r="O10" s="1"/>
      <c r="P10" s="8"/>
      <c r="Q10" s="9"/>
      <c r="R10" s="9"/>
      <c r="S10" s="8"/>
      <c r="T10" s="1"/>
      <c r="U10" s="1"/>
      <c r="V10" s="1"/>
      <c r="W10" s="1"/>
      <c r="X10" s="8"/>
      <c r="Y10" s="9"/>
      <c r="Z10" s="9"/>
    </row>
    <row r="11" spans="1:26" ht="15" customHeight="1" x14ac:dyDescent="0.25">
      <c r="A11" s="1"/>
      <c r="B11" s="11" t="s">
        <v>44</v>
      </c>
      <c r="C11" s="8" t="s">
        <v>157</v>
      </c>
      <c r="D11" s="10" t="s">
        <v>11</v>
      </c>
      <c r="E11" s="1" t="s">
        <v>11</v>
      </c>
      <c r="F11" s="10">
        <v>20000000</v>
      </c>
      <c r="H11" s="8"/>
      <c r="I11" s="9"/>
      <c r="J11" s="9"/>
      <c r="K11" s="8"/>
      <c r="L11" s="1"/>
      <c r="M11" s="1"/>
      <c r="N11" s="1"/>
      <c r="O11" s="1"/>
      <c r="P11" s="8"/>
      <c r="Q11" s="9"/>
      <c r="R11" s="9"/>
      <c r="S11" s="8"/>
      <c r="T11" s="1"/>
      <c r="U11" s="1"/>
      <c r="V11" s="1"/>
      <c r="W11" s="1"/>
      <c r="X11" s="8"/>
      <c r="Y11" s="9"/>
      <c r="Z11" s="9"/>
    </row>
    <row r="12" spans="1:26" ht="15" customHeight="1" x14ac:dyDescent="0.25">
      <c r="A12" s="1"/>
      <c r="B12" s="11" t="s">
        <v>45</v>
      </c>
      <c r="C12" s="8" t="s">
        <v>157</v>
      </c>
      <c r="D12" s="10" t="s">
        <v>11</v>
      </c>
      <c r="E12" s="1" t="s">
        <v>11</v>
      </c>
      <c r="F12" s="10">
        <v>10000000</v>
      </c>
      <c r="H12" s="8"/>
      <c r="I12" s="9"/>
      <c r="J12" s="9"/>
      <c r="K12" s="8"/>
      <c r="L12" s="1"/>
      <c r="M12" s="1"/>
      <c r="N12" s="1"/>
      <c r="O12" s="1"/>
      <c r="P12" s="8"/>
      <c r="Q12" s="9"/>
      <c r="R12" s="9"/>
      <c r="S12" s="8"/>
      <c r="T12" s="1"/>
      <c r="U12" s="1"/>
      <c r="V12" s="1"/>
      <c r="W12" s="1"/>
      <c r="X12" s="8"/>
      <c r="Y12" s="9"/>
      <c r="Z12" s="9"/>
    </row>
    <row r="13" spans="1:26" ht="15" customHeight="1" x14ac:dyDescent="0.25">
      <c r="A13" s="1"/>
      <c r="B13" s="11" t="s">
        <v>46</v>
      </c>
      <c r="C13" s="8" t="s">
        <v>156</v>
      </c>
      <c r="D13" s="10" t="s">
        <v>11</v>
      </c>
      <c r="E13" s="1" t="s">
        <v>11</v>
      </c>
      <c r="F13" s="10">
        <f>'Transparency-Key'!$I$57/2</f>
        <v>42949450</v>
      </c>
      <c r="H13" s="8"/>
      <c r="I13" s="9"/>
      <c r="J13" s="9"/>
      <c r="K13" s="8"/>
      <c r="L13" s="1"/>
      <c r="M13" s="1"/>
      <c r="N13" s="1"/>
      <c r="O13" s="1"/>
      <c r="P13" s="8"/>
      <c r="Q13" s="9"/>
      <c r="R13" s="9"/>
      <c r="S13" s="8"/>
      <c r="T13" s="1"/>
      <c r="U13" s="1"/>
      <c r="V13" s="1"/>
      <c r="W13" s="1"/>
      <c r="X13" s="8"/>
      <c r="Y13" s="9"/>
      <c r="Z13" s="9"/>
    </row>
    <row r="14" spans="1:26" ht="15" customHeight="1" x14ac:dyDescent="0.25">
      <c r="A14" s="1"/>
      <c r="B14" s="11" t="s">
        <v>47</v>
      </c>
      <c r="C14" s="8" t="s">
        <v>159</v>
      </c>
      <c r="D14" s="10">
        <v>5000</v>
      </c>
      <c r="E14" s="1">
        <f>SUM('Transparency-Key'!$G$2,'Transparency-Key'!$G$5,'Transparency-Key'!$C$10:$C$14)</f>
        <v>21048</v>
      </c>
      <c r="F14" s="10">
        <f>D14*E14</f>
        <v>105240000</v>
      </c>
      <c r="H14" s="8"/>
      <c r="I14" s="9"/>
      <c r="J14" s="9"/>
      <c r="K14" s="8"/>
      <c r="L14" s="1"/>
      <c r="M14" s="1"/>
      <c r="N14" s="1"/>
      <c r="O14" s="1"/>
      <c r="P14" s="8"/>
      <c r="Q14" s="9"/>
      <c r="R14" s="9"/>
      <c r="S14" s="8"/>
      <c r="T14" s="1"/>
      <c r="U14" s="1"/>
      <c r="V14" s="1"/>
      <c r="W14" s="1"/>
      <c r="X14" s="8"/>
      <c r="Y14" s="9"/>
      <c r="Z14" s="9"/>
    </row>
    <row r="15" spans="1:26" ht="15" customHeight="1" x14ac:dyDescent="0.25">
      <c r="A15" s="1"/>
      <c r="B15" s="1" t="s">
        <v>48</v>
      </c>
      <c r="C15" s="8" t="s">
        <v>159</v>
      </c>
      <c r="D15" s="10">
        <v>2000</v>
      </c>
      <c r="E15" s="1">
        <f>SUM('Transparency-Key'!$G$2,'Transparency-Key'!$G$5,'Transparency-Key'!$C$10:$C$14)</f>
        <v>21048</v>
      </c>
      <c r="F15" s="10">
        <f>D15*E15</f>
        <v>42096000</v>
      </c>
      <c r="H15" s="8"/>
      <c r="I15" s="9"/>
      <c r="J15" s="9"/>
      <c r="K15" s="8"/>
      <c r="L15" s="1"/>
      <c r="M15" s="1"/>
      <c r="N15" s="1"/>
      <c r="O15" s="1"/>
      <c r="P15" s="8"/>
      <c r="Q15" s="9"/>
      <c r="R15" s="9"/>
      <c r="S15" s="8"/>
      <c r="T15" s="1"/>
      <c r="U15" s="1"/>
      <c r="V15" s="1"/>
      <c r="W15" s="1"/>
      <c r="X15" s="8"/>
      <c r="Y15" s="9"/>
      <c r="Z15" s="9"/>
    </row>
    <row r="16" spans="1:26" ht="15" customHeight="1" x14ac:dyDescent="0.25">
      <c r="A16" s="1"/>
      <c r="B16" s="37" t="s">
        <v>161</v>
      </c>
      <c r="C16" s="8" t="s">
        <v>155</v>
      </c>
      <c r="D16" s="10"/>
      <c r="E16" s="1"/>
      <c r="F16" s="10">
        <f>F20</f>
        <v>42949450</v>
      </c>
      <c r="H16" s="8"/>
      <c r="I16" s="9"/>
      <c r="J16" s="9"/>
      <c r="K16" s="8"/>
      <c r="L16" s="1"/>
      <c r="M16" s="1"/>
      <c r="N16" s="1"/>
      <c r="O16" s="1"/>
      <c r="P16" s="8"/>
      <c r="Q16" s="9"/>
      <c r="R16" s="9"/>
      <c r="S16" s="8"/>
      <c r="T16" s="1"/>
      <c r="U16" s="1"/>
      <c r="V16" s="1"/>
      <c r="W16" s="1"/>
      <c r="X16" s="8"/>
      <c r="Y16" s="9"/>
      <c r="Z16" s="9"/>
    </row>
    <row r="17" spans="1:26" ht="15" customHeight="1" x14ac:dyDescent="0.25">
      <c r="A17" s="1"/>
      <c r="B17" s="11" t="s">
        <v>49</v>
      </c>
      <c r="C17" s="8" t="s">
        <v>158</v>
      </c>
      <c r="D17" s="10">
        <v>1000000</v>
      </c>
      <c r="E17" s="1">
        <f>4*5</f>
        <v>20</v>
      </c>
      <c r="F17" s="10">
        <f>D17*E17</f>
        <v>20000000</v>
      </c>
      <c r="H17" s="8"/>
      <c r="I17" s="9"/>
      <c r="J17" s="9"/>
      <c r="K17" s="8"/>
      <c r="L17" s="1"/>
      <c r="M17" s="1"/>
      <c r="N17" s="1"/>
      <c r="O17" s="1"/>
      <c r="P17" s="8"/>
      <c r="Q17" s="9"/>
      <c r="R17" s="9"/>
      <c r="S17" s="8"/>
      <c r="T17" s="1"/>
      <c r="U17" s="1"/>
      <c r="V17" s="1"/>
      <c r="W17" s="1"/>
      <c r="X17" s="8"/>
      <c r="Y17" s="9"/>
      <c r="Z17" s="9"/>
    </row>
    <row r="18" spans="1:26" ht="15" customHeight="1" x14ac:dyDescent="0.25">
      <c r="A18" s="1"/>
      <c r="B18" s="11" t="s">
        <v>50</v>
      </c>
      <c r="C18" s="8" t="s">
        <v>157</v>
      </c>
      <c r="D18" s="10" t="s">
        <v>11</v>
      </c>
      <c r="E18" s="1" t="s">
        <v>11</v>
      </c>
      <c r="F18" s="10">
        <v>20000000</v>
      </c>
      <c r="H18" s="8"/>
      <c r="I18" s="9"/>
      <c r="J18" s="9"/>
      <c r="K18" s="8"/>
      <c r="L18" s="1"/>
      <c r="M18" s="1"/>
      <c r="N18" s="1"/>
      <c r="O18" s="1"/>
      <c r="P18" s="8"/>
      <c r="Q18" s="9"/>
      <c r="R18" s="9"/>
      <c r="S18" s="8"/>
      <c r="T18" s="1"/>
      <c r="U18" s="1"/>
      <c r="V18" s="1"/>
      <c r="W18" s="1"/>
      <c r="X18" s="8"/>
      <c r="Y18" s="9"/>
      <c r="Z18" s="9"/>
    </row>
    <row r="19" spans="1:26" ht="15" customHeight="1" x14ac:dyDescent="0.25">
      <c r="A19" s="1"/>
      <c r="B19" s="11" t="s">
        <v>51</v>
      </c>
      <c r="C19" s="8" t="s">
        <v>157</v>
      </c>
      <c r="D19" s="10" t="s">
        <v>11</v>
      </c>
      <c r="E19" s="1" t="s">
        <v>11</v>
      </c>
      <c r="F19" s="10">
        <v>10000000</v>
      </c>
      <c r="H19" s="8"/>
      <c r="I19" s="9"/>
      <c r="J19" s="9"/>
      <c r="K19" s="8"/>
      <c r="L19" s="1"/>
      <c r="M19" s="1"/>
      <c r="N19" s="1"/>
      <c r="O19" s="1"/>
      <c r="P19" s="8"/>
      <c r="Q19" s="9"/>
      <c r="R19" s="9"/>
      <c r="S19" s="8"/>
      <c r="T19" s="1"/>
      <c r="U19" s="1"/>
      <c r="V19" s="1"/>
      <c r="W19" s="1"/>
      <c r="X19" s="8"/>
      <c r="Y19" s="9"/>
      <c r="Z19" s="9"/>
    </row>
    <row r="20" spans="1:26" ht="15" customHeight="1" x14ac:dyDescent="0.25">
      <c r="A20" s="1"/>
      <c r="B20" s="11" t="s">
        <v>52</v>
      </c>
      <c r="C20" s="8" t="s">
        <v>156</v>
      </c>
      <c r="D20" s="10" t="s">
        <v>11</v>
      </c>
      <c r="E20" s="1" t="s">
        <v>11</v>
      </c>
      <c r="F20" s="10">
        <f>'Transparency-Key'!$I$57/2</f>
        <v>42949450</v>
      </c>
      <c r="H20" s="8"/>
      <c r="I20" s="9"/>
      <c r="J20" s="9"/>
      <c r="K20" s="8"/>
      <c r="L20" s="1"/>
      <c r="M20" s="1"/>
      <c r="N20" s="1"/>
      <c r="O20" s="1"/>
      <c r="P20" s="8"/>
      <c r="Q20" s="9"/>
      <c r="R20" s="9"/>
      <c r="S20" s="8"/>
      <c r="T20" s="1"/>
      <c r="U20" s="1"/>
      <c r="V20" s="1"/>
      <c r="W20" s="1"/>
      <c r="X20" s="8"/>
      <c r="Y20" s="9"/>
      <c r="Z20" s="9"/>
    </row>
    <row r="21" spans="1:26" ht="15" customHeight="1" x14ac:dyDescent="0.25">
      <c r="A21" s="1"/>
      <c r="B21" s="11" t="s">
        <v>53</v>
      </c>
      <c r="C21" s="8" t="s">
        <v>159</v>
      </c>
      <c r="D21" s="10">
        <v>5000</v>
      </c>
      <c r="E21" s="1">
        <f>SUM('Transparency-Key'!$G$2,'Transparency-Key'!$G$5,'Transparency-Key'!$C$10:$C$14)</f>
        <v>21048</v>
      </c>
      <c r="F21" s="10">
        <f>D21*E21</f>
        <v>105240000</v>
      </c>
      <c r="H21" s="8"/>
      <c r="I21" s="9"/>
      <c r="J21" s="9"/>
      <c r="K21" s="8"/>
      <c r="L21" s="1"/>
      <c r="M21" s="1"/>
      <c r="N21" s="1"/>
      <c r="O21" s="1"/>
      <c r="P21" s="8"/>
      <c r="Q21" s="9"/>
      <c r="R21" s="9"/>
      <c r="S21" s="8"/>
      <c r="T21" s="1"/>
      <c r="U21" s="1"/>
      <c r="V21" s="1"/>
      <c r="W21" s="1"/>
      <c r="X21" s="8"/>
      <c r="Y21" s="9"/>
      <c r="Z21" s="9"/>
    </row>
    <row r="22" spans="1:26" ht="15" customHeight="1" x14ac:dyDescent="0.25">
      <c r="A22" s="1"/>
      <c r="B22" s="12" t="s">
        <v>54</v>
      </c>
      <c r="C22" s="8" t="s">
        <v>159</v>
      </c>
      <c r="D22" s="10">
        <v>2000</v>
      </c>
      <c r="E22" s="1">
        <f>SUM('Transparency-Key'!$G$2,'Transparency-Key'!$G$5,'Transparency-Key'!$C$10:$C$14)</f>
        <v>21048</v>
      </c>
      <c r="F22" s="10">
        <f>D22*E22</f>
        <v>42096000</v>
      </c>
      <c r="H22" s="8"/>
      <c r="I22" s="9"/>
      <c r="J22" s="9"/>
      <c r="K22" s="8"/>
      <c r="L22" s="1"/>
      <c r="M22" s="1"/>
      <c r="N22" s="1"/>
      <c r="O22" s="1"/>
      <c r="P22" s="8"/>
      <c r="Q22" s="9"/>
      <c r="R22" s="9"/>
      <c r="S22" s="8"/>
      <c r="T22" s="1"/>
      <c r="U22" s="1"/>
      <c r="V22" s="1"/>
      <c r="W22" s="1"/>
      <c r="X22" s="8"/>
      <c r="Y22" s="9"/>
      <c r="Z22" s="9"/>
    </row>
    <row r="23" spans="1:26" x14ac:dyDescent="0.25">
      <c r="A23" s="1" t="s">
        <v>55</v>
      </c>
      <c r="B23" s="1"/>
      <c r="C23" s="8"/>
      <c r="D23" s="1"/>
      <c r="E23" s="1"/>
      <c r="F23" s="1"/>
      <c r="G23" s="1"/>
      <c r="H23" s="8"/>
      <c r="K23" s="8"/>
      <c r="L23" s="1"/>
      <c r="M23" s="1"/>
      <c r="N23" s="1"/>
      <c r="O23" s="1"/>
      <c r="P23" s="8"/>
      <c r="S23" s="8"/>
      <c r="T23" s="1"/>
      <c r="U23" s="1"/>
      <c r="V23" s="1"/>
      <c r="W23" s="1"/>
      <c r="X23" s="8"/>
    </row>
    <row r="24" spans="1:26" x14ac:dyDescent="0.25">
      <c r="A24" s="1"/>
      <c r="B24" s="1" t="s">
        <v>22</v>
      </c>
      <c r="C24" s="8" t="s">
        <v>86</v>
      </c>
      <c r="D24" s="10"/>
      <c r="E24" s="1"/>
      <c r="F24" s="10">
        <f>'Transparency-Key'!I37</f>
        <v>7050000000</v>
      </c>
      <c r="G24" s="1"/>
      <c r="H24" s="8"/>
      <c r="K24" s="8"/>
      <c r="L24" s="1"/>
      <c r="M24" s="1"/>
      <c r="N24" s="1"/>
      <c r="O24" s="1"/>
      <c r="P24" s="8"/>
      <c r="S24" s="8"/>
      <c r="T24" s="1"/>
      <c r="U24" s="1"/>
      <c r="V24" s="1"/>
      <c r="W24" s="1"/>
      <c r="X24" s="8"/>
    </row>
    <row r="25" spans="1:26" x14ac:dyDescent="0.25">
      <c r="A25" s="1"/>
      <c r="B25" s="1" t="s">
        <v>24</v>
      </c>
      <c r="C25" s="8" t="s">
        <v>87</v>
      </c>
      <c r="D25" s="10"/>
      <c r="E25" s="1"/>
      <c r="F25" s="10">
        <f>'Transparency-Key'!J37</f>
        <v>4375000000</v>
      </c>
      <c r="G25" s="1"/>
      <c r="H25" s="8"/>
      <c r="K25" s="8"/>
      <c r="L25" s="1"/>
      <c r="M25" s="1"/>
      <c r="N25" s="1"/>
      <c r="O25" s="1"/>
      <c r="P25" s="8"/>
      <c r="S25" s="8"/>
      <c r="T25" s="1"/>
      <c r="U25" s="1"/>
      <c r="V25" s="1"/>
      <c r="W25" s="1"/>
      <c r="X25" s="8"/>
    </row>
    <row r="26" spans="1:26" x14ac:dyDescent="0.25">
      <c r="A26" s="1"/>
      <c r="B26" s="1" t="s">
        <v>56</v>
      </c>
      <c r="C26" s="8" t="s">
        <v>88</v>
      </c>
      <c r="D26" s="10">
        <v>2000</v>
      </c>
      <c r="E26" s="1">
        <f>'Transparency-Key'!$C$26</f>
        <v>431</v>
      </c>
      <c r="F26" s="10">
        <f t="shared" ref="F26:F35" si="0">D26*E26</f>
        <v>862000</v>
      </c>
      <c r="G26" s="1"/>
      <c r="H26" s="8"/>
      <c r="K26" s="8"/>
      <c r="L26" s="1"/>
      <c r="M26" s="1"/>
      <c r="N26" s="1"/>
      <c r="O26" s="1"/>
      <c r="P26" s="8"/>
      <c r="S26" s="8"/>
      <c r="T26" s="1"/>
      <c r="U26" s="1"/>
      <c r="V26" s="1"/>
      <c r="W26" s="1"/>
      <c r="X26" s="8"/>
    </row>
    <row r="27" spans="1:26" x14ac:dyDescent="0.25">
      <c r="A27" s="1"/>
      <c r="B27" s="1" t="s">
        <v>57</v>
      </c>
      <c r="C27" s="8" t="s">
        <v>89</v>
      </c>
      <c r="D27" s="10">
        <v>2000</v>
      </c>
      <c r="E27" s="1">
        <f>'Transparency-Key'!$D$26</f>
        <v>221</v>
      </c>
      <c r="F27" s="10">
        <f t="shared" si="0"/>
        <v>442000</v>
      </c>
      <c r="G27" s="1"/>
      <c r="H27" s="8"/>
      <c r="K27" s="8"/>
      <c r="L27" s="1"/>
      <c r="M27" s="1"/>
      <c r="N27" s="1"/>
      <c r="O27" s="1"/>
      <c r="P27" s="8"/>
      <c r="S27" s="8"/>
      <c r="T27" s="1"/>
      <c r="U27" s="1"/>
      <c r="V27" s="1"/>
      <c r="W27" s="1"/>
      <c r="X27" s="8"/>
    </row>
    <row r="28" spans="1:26" x14ac:dyDescent="0.25">
      <c r="A28" s="1"/>
      <c r="B28" s="1" t="s">
        <v>58</v>
      </c>
      <c r="C28" s="8" t="s">
        <v>88</v>
      </c>
      <c r="D28" s="10">
        <v>65000</v>
      </c>
      <c r="E28" s="1">
        <f>'Transparency-Key'!$C$26*3</f>
        <v>1293</v>
      </c>
      <c r="F28" s="10">
        <f t="shared" si="0"/>
        <v>84045000</v>
      </c>
      <c r="G28" s="1"/>
      <c r="H28" s="8"/>
      <c r="K28" s="8"/>
      <c r="L28" s="1"/>
      <c r="M28" s="1"/>
      <c r="N28" s="1"/>
      <c r="O28" s="1"/>
      <c r="P28" s="8"/>
      <c r="S28" s="8"/>
      <c r="T28" s="1"/>
      <c r="U28" s="1"/>
      <c r="V28" s="1"/>
      <c r="W28" s="1"/>
      <c r="X28" s="8"/>
    </row>
    <row r="29" spans="1:26" x14ac:dyDescent="0.25">
      <c r="A29" s="1"/>
      <c r="B29" s="1" t="s">
        <v>59</v>
      </c>
      <c r="C29" s="8" t="s">
        <v>88</v>
      </c>
      <c r="D29" s="10">
        <v>50000</v>
      </c>
      <c r="E29" s="1">
        <f>'Transparency-Key'!$C$26</f>
        <v>431</v>
      </c>
      <c r="F29" s="10">
        <f t="shared" si="0"/>
        <v>21550000</v>
      </c>
      <c r="G29" s="1"/>
      <c r="H29" s="8"/>
      <c r="K29" s="8"/>
      <c r="L29" s="1"/>
      <c r="M29" s="1"/>
      <c r="N29" s="1"/>
      <c r="O29" s="1"/>
      <c r="P29" s="8"/>
      <c r="S29" s="8"/>
      <c r="T29" s="1"/>
      <c r="U29" s="1"/>
      <c r="V29" s="1"/>
      <c r="W29" s="1"/>
      <c r="X29" s="8"/>
    </row>
    <row r="30" spans="1:26" x14ac:dyDescent="0.25">
      <c r="A30" s="1"/>
      <c r="B30" s="1" t="s">
        <v>60</v>
      </c>
      <c r="C30" s="8" t="s">
        <v>88</v>
      </c>
      <c r="D30" s="10">
        <v>1000000</v>
      </c>
      <c r="E30" s="1">
        <v>1</v>
      </c>
      <c r="F30" s="10">
        <f t="shared" si="0"/>
        <v>1000000</v>
      </c>
      <c r="G30" s="1"/>
      <c r="H30" s="8"/>
      <c r="K30" s="8"/>
      <c r="L30" s="1"/>
      <c r="M30" s="1"/>
      <c r="N30" s="1"/>
      <c r="O30" s="1"/>
      <c r="P30" s="8"/>
      <c r="S30" s="8"/>
      <c r="T30" s="1"/>
      <c r="U30" s="1"/>
      <c r="V30" s="1"/>
      <c r="W30" s="1"/>
      <c r="X30" s="8"/>
    </row>
    <row r="31" spans="1:26" x14ac:dyDescent="0.25">
      <c r="A31" s="1"/>
      <c r="B31" s="1" t="s">
        <v>61</v>
      </c>
      <c r="C31" s="8" t="s">
        <v>88</v>
      </c>
      <c r="D31" s="10">
        <v>20000</v>
      </c>
      <c r="E31" s="1">
        <f>'Transparency-Key'!$C$26</f>
        <v>431</v>
      </c>
      <c r="F31" s="10">
        <f t="shared" si="0"/>
        <v>8620000</v>
      </c>
      <c r="G31" s="1"/>
      <c r="H31" s="8"/>
      <c r="K31" s="8"/>
      <c r="L31" s="1"/>
      <c r="M31" s="1"/>
      <c r="N31" s="1"/>
      <c r="O31" s="1"/>
      <c r="P31" s="8"/>
      <c r="S31" s="8"/>
      <c r="T31" s="1"/>
      <c r="U31" s="1"/>
      <c r="V31" s="1"/>
      <c r="W31" s="1"/>
      <c r="X31" s="8"/>
    </row>
    <row r="32" spans="1:26" x14ac:dyDescent="0.25">
      <c r="A32" s="1"/>
      <c r="B32" s="12" t="s">
        <v>62</v>
      </c>
      <c r="C32" s="8" t="s">
        <v>89</v>
      </c>
      <c r="D32" s="10">
        <v>80000</v>
      </c>
      <c r="E32" s="1">
        <f>'Transparency-Key'!$D$26</f>
        <v>221</v>
      </c>
      <c r="F32" s="10">
        <f t="shared" si="0"/>
        <v>17680000</v>
      </c>
      <c r="G32" s="1"/>
      <c r="H32" s="8"/>
      <c r="K32" s="8"/>
      <c r="L32" s="1"/>
      <c r="M32" s="1"/>
      <c r="N32" s="1"/>
      <c r="O32" s="1"/>
      <c r="P32" s="8"/>
      <c r="S32" s="8"/>
      <c r="T32" s="1"/>
      <c r="U32" s="1"/>
      <c r="V32" s="1"/>
      <c r="W32" s="1"/>
      <c r="X32" s="8"/>
    </row>
    <row r="33" spans="1:24" x14ac:dyDescent="0.25">
      <c r="A33" s="1"/>
      <c r="B33" s="12" t="s">
        <v>63</v>
      </c>
      <c r="C33" s="8" t="s">
        <v>89</v>
      </c>
      <c r="D33" s="10">
        <v>50000</v>
      </c>
      <c r="E33" s="1">
        <f>'Transparency-Key'!$D$26</f>
        <v>221</v>
      </c>
      <c r="F33" s="10">
        <f t="shared" si="0"/>
        <v>11050000</v>
      </c>
      <c r="G33" s="1"/>
      <c r="H33" s="8"/>
      <c r="K33" s="8"/>
      <c r="L33" s="1"/>
      <c r="M33" s="1"/>
      <c r="N33" s="1"/>
      <c r="O33" s="1"/>
      <c r="P33" s="8"/>
      <c r="S33" s="8"/>
      <c r="T33" s="1"/>
      <c r="U33" s="1"/>
      <c r="V33" s="1"/>
      <c r="W33" s="1"/>
      <c r="X33" s="8"/>
    </row>
    <row r="34" spans="1:24" x14ac:dyDescent="0.25">
      <c r="A34" s="1"/>
      <c r="B34" s="12" t="s">
        <v>64</v>
      </c>
      <c r="C34" s="8" t="s">
        <v>89</v>
      </c>
      <c r="D34" s="10">
        <v>1000000</v>
      </c>
      <c r="E34" s="1">
        <v>1</v>
      </c>
      <c r="F34" s="10">
        <f t="shared" si="0"/>
        <v>1000000</v>
      </c>
      <c r="G34" s="1"/>
      <c r="H34" s="8"/>
      <c r="K34" s="8"/>
      <c r="L34" s="1"/>
      <c r="M34" s="1"/>
      <c r="N34" s="1"/>
      <c r="O34" s="1"/>
      <c r="P34" s="8"/>
      <c r="S34" s="8"/>
      <c r="T34" s="1"/>
      <c r="U34" s="1"/>
      <c r="V34" s="1"/>
      <c r="W34" s="1"/>
      <c r="X34" s="8"/>
    </row>
    <row r="35" spans="1:24" x14ac:dyDescent="0.25">
      <c r="A35" s="1"/>
      <c r="B35" s="12" t="s">
        <v>65</v>
      </c>
      <c r="C35" s="8" t="s">
        <v>89</v>
      </c>
      <c r="D35" s="10">
        <v>20000</v>
      </c>
      <c r="E35" s="1">
        <f>'Transparency-Key'!$D$26</f>
        <v>221</v>
      </c>
      <c r="F35" s="10">
        <f t="shared" si="0"/>
        <v>4420000</v>
      </c>
      <c r="G35" s="1"/>
      <c r="H35" s="8"/>
      <c r="K35" s="8"/>
      <c r="L35" s="1"/>
      <c r="M35" s="1"/>
      <c r="N35" s="1"/>
      <c r="O35" s="1"/>
      <c r="P35" s="8"/>
      <c r="S35" s="8"/>
      <c r="T35" s="1"/>
      <c r="U35" s="1"/>
      <c r="V35" s="1"/>
      <c r="W35" s="1"/>
      <c r="X35" s="8"/>
    </row>
    <row r="36" spans="1:24" x14ac:dyDescent="0.25">
      <c r="A36" s="1"/>
      <c r="B36" s="1" t="s">
        <v>66</v>
      </c>
      <c r="C36" s="8" t="s">
        <v>88</v>
      </c>
      <c r="D36" s="10">
        <v>2000000</v>
      </c>
      <c r="E36" s="1">
        <f>1*5</f>
        <v>5</v>
      </c>
      <c r="F36" s="10">
        <f>D36*E36</f>
        <v>10000000</v>
      </c>
      <c r="G36" s="2" t="s">
        <v>67</v>
      </c>
      <c r="H36" s="8"/>
      <c r="K36" s="8"/>
      <c r="L36" s="1"/>
      <c r="M36" s="1"/>
      <c r="N36" s="1"/>
      <c r="O36" s="1"/>
      <c r="P36" s="8"/>
      <c r="S36" s="8"/>
      <c r="T36" s="1"/>
      <c r="U36" s="1"/>
      <c r="V36" s="1"/>
      <c r="W36" s="1"/>
      <c r="X36" s="8"/>
    </row>
    <row r="37" spans="1:24" x14ac:dyDescent="0.25">
      <c r="A37" s="1"/>
      <c r="B37" s="1" t="s">
        <v>68</v>
      </c>
      <c r="C37" s="8" t="s">
        <v>89</v>
      </c>
      <c r="D37" s="10">
        <v>2000000</v>
      </c>
      <c r="E37" s="1">
        <f>1*5</f>
        <v>5</v>
      </c>
      <c r="F37" s="10">
        <f>D37*E37</f>
        <v>10000000</v>
      </c>
      <c r="G37" s="2" t="s">
        <v>67</v>
      </c>
      <c r="H37" s="8"/>
      <c r="K37" s="8"/>
      <c r="L37" s="1"/>
      <c r="M37" s="1"/>
      <c r="N37" s="1"/>
      <c r="O37" s="1"/>
      <c r="P37" s="8"/>
      <c r="S37" s="8"/>
      <c r="T37" s="1"/>
      <c r="U37" s="1"/>
      <c r="V37" s="1"/>
      <c r="W37" s="1"/>
      <c r="X37" s="8"/>
    </row>
    <row r="38" spans="1:24" x14ac:dyDescent="0.25">
      <c r="A38" s="1"/>
      <c r="B38" s="1" t="s">
        <v>69</v>
      </c>
      <c r="C38" s="8" t="s">
        <v>88</v>
      </c>
      <c r="D38" s="10" t="s">
        <v>11</v>
      </c>
      <c r="E38" s="1" t="s">
        <v>11</v>
      </c>
      <c r="F38" s="10">
        <v>10000000</v>
      </c>
      <c r="H38" s="8"/>
      <c r="K38" s="8"/>
      <c r="L38" s="1"/>
      <c r="M38" s="1"/>
      <c r="N38" s="1"/>
      <c r="O38" s="1"/>
      <c r="P38" s="8"/>
      <c r="S38" s="8"/>
      <c r="T38" s="1"/>
      <c r="U38" s="1"/>
      <c r="V38" s="1"/>
      <c r="W38" s="1"/>
      <c r="X38" s="8"/>
    </row>
    <row r="39" spans="1:24" x14ac:dyDescent="0.25">
      <c r="A39" s="1"/>
      <c r="B39" s="1" t="s">
        <v>70</v>
      </c>
      <c r="C39" s="8" t="s">
        <v>89</v>
      </c>
      <c r="D39" s="10" t="s">
        <v>11</v>
      </c>
      <c r="E39" s="1" t="s">
        <v>11</v>
      </c>
      <c r="F39" s="10">
        <v>10000000</v>
      </c>
      <c r="H39" s="8"/>
      <c r="K39" s="8"/>
      <c r="L39" s="1"/>
      <c r="M39" s="1"/>
      <c r="N39" s="1"/>
      <c r="O39" s="1"/>
      <c r="P39" s="8"/>
      <c r="S39" s="8"/>
      <c r="T39" s="1"/>
      <c r="U39" s="1"/>
      <c r="V39" s="1"/>
      <c r="W39" s="1"/>
      <c r="X39" s="8"/>
    </row>
    <row r="40" spans="1:24" x14ac:dyDescent="0.25">
      <c r="A40" s="1" t="s">
        <v>71</v>
      </c>
      <c r="B40" s="1"/>
      <c r="C40" s="8"/>
      <c r="D40" s="1"/>
      <c r="E40" s="1"/>
      <c r="F40" s="1"/>
      <c r="G40" s="1"/>
      <c r="H40" s="8"/>
      <c r="K40" s="8"/>
      <c r="L40" s="1"/>
      <c r="M40" s="1"/>
      <c r="N40" s="1"/>
      <c r="O40" s="1"/>
      <c r="P40" s="8"/>
      <c r="S40" s="8"/>
      <c r="T40" s="1"/>
      <c r="U40" s="1"/>
      <c r="V40" s="1"/>
      <c r="W40" s="1"/>
      <c r="X40" s="8"/>
    </row>
    <row r="41" spans="1:24" x14ac:dyDescent="0.25">
      <c r="B41" s="2" t="s">
        <v>72</v>
      </c>
      <c r="C41" s="3" t="s">
        <v>37</v>
      </c>
      <c r="D41" s="2" t="s">
        <v>11</v>
      </c>
      <c r="E41" s="2" t="s">
        <v>11</v>
      </c>
      <c r="F41" s="2">
        <v>0</v>
      </c>
      <c r="G41" s="3" t="s">
        <v>73</v>
      </c>
    </row>
    <row r="44" spans="1:24" x14ac:dyDescent="0.25">
      <c r="A44" s="2">
        <v>6</v>
      </c>
      <c r="B44" s="2" t="s">
        <v>15</v>
      </c>
    </row>
    <row r="45" spans="1:24" x14ac:dyDescent="0.25">
      <c r="B45" s="3" t="s">
        <v>22</v>
      </c>
      <c r="C45" s="36" t="s">
        <v>86</v>
      </c>
      <c r="F45" s="10">
        <f>SUMIF($C$4:$C$41,$C45,$F$4:$F$41)/10^6</f>
        <v>7050</v>
      </c>
    </row>
    <row r="46" spans="1:24" x14ac:dyDescent="0.25">
      <c r="B46" s="3" t="s">
        <v>23</v>
      </c>
      <c r="C46" s="36" t="s">
        <v>88</v>
      </c>
      <c r="F46" s="10">
        <f>SUMIF($C$4:$C$41,$C46,$F$4:$F$41)/10^6</f>
        <v>136.077</v>
      </c>
    </row>
    <row r="47" spans="1:24" x14ac:dyDescent="0.25">
      <c r="B47" s="3" t="s">
        <v>24</v>
      </c>
      <c r="C47" s="36" t="s">
        <v>87</v>
      </c>
      <c r="F47" s="10">
        <f>SUMIF($C$4:$C$41,$C47,$F$4:$F$41)/10^6</f>
        <v>4375</v>
      </c>
    </row>
    <row r="48" spans="1:24" x14ac:dyDescent="0.25">
      <c r="B48" s="3" t="s">
        <v>25</v>
      </c>
      <c r="C48" s="36" t="s">
        <v>89</v>
      </c>
      <c r="F48" s="10">
        <f>SUMIF($C$4:$C$41,$C48,$F$4:$F$41)/10^6</f>
        <v>54.591999999999999</v>
      </c>
    </row>
    <row r="49" spans="1:6" x14ac:dyDescent="0.25">
      <c r="A49" s="2">
        <v>5</v>
      </c>
      <c r="B49" s="2" t="s">
        <v>14</v>
      </c>
    </row>
    <row r="50" spans="1:6" ht="15" customHeight="1" x14ac:dyDescent="0.25">
      <c r="B50" s="2" t="s">
        <v>16</v>
      </c>
      <c r="C50" s="36" t="s">
        <v>90</v>
      </c>
      <c r="F50" s="10">
        <f t="shared" ref="F50:F55" si="1">SUMIF($C$4:$C$41,$C50,$F$4:$F$41)/10^6</f>
        <v>252.57599999999999</v>
      </c>
    </row>
    <row r="51" spans="1:6" ht="15" customHeight="1" x14ac:dyDescent="0.25">
      <c r="B51" s="2" t="s">
        <v>17</v>
      </c>
      <c r="C51" s="36" t="s">
        <v>155</v>
      </c>
      <c r="F51" s="10">
        <f t="shared" si="1"/>
        <v>85.898899999999998</v>
      </c>
    </row>
    <row r="52" spans="1:6" ht="15" customHeight="1" x14ac:dyDescent="0.25">
      <c r="B52" s="2" t="s">
        <v>18</v>
      </c>
      <c r="C52" s="36" t="s">
        <v>156</v>
      </c>
      <c r="F52" s="10">
        <f t="shared" si="1"/>
        <v>85.898899999999998</v>
      </c>
    </row>
    <row r="53" spans="1:6" ht="15" customHeight="1" x14ac:dyDescent="0.25">
      <c r="B53" s="2" t="s">
        <v>19</v>
      </c>
      <c r="C53" s="36" t="s">
        <v>157</v>
      </c>
      <c r="F53" s="10">
        <f t="shared" si="1"/>
        <v>60</v>
      </c>
    </row>
    <row r="54" spans="1:6" ht="15" customHeight="1" x14ac:dyDescent="0.25">
      <c r="B54" s="2" t="s">
        <v>20</v>
      </c>
      <c r="C54" s="36" t="s">
        <v>158</v>
      </c>
      <c r="F54" s="10">
        <f t="shared" si="1"/>
        <v>60</v>
      </c>
    </row>
    <row r="55" spans="1:6" x14ac:dyDescent="0.25">
      <c r="B55" s="2" t="s">
        <v>21</v>
      </c>
      <c r="C55" s="36" t="s">
        <v>159</v>
      </c>
      <c r="F55" s="10">
        <f t="shared" si="1"/>
        <v>294.67200000000003</v>
      </c>
    </row>
  </sheetData>
  <mergeCells count="4">
    <mergeCell ref="I1:Z1"/>
    <mergeCell ref="I2:J2"/>
    <mergeCell ref="Q2:R2"/>
    <mergeCell ref="Y2:Z2"/>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opLeftCell="A38" workbookViewId="0">
      <selection activeCell="K29" sqref="K29"/>
    </sheetView>
  </sheetViews>
  <sheetFormatPr defaultColWidth="8.85546875" defaultRowHeight="15" x14ac:dyDescent="0.25"/>
  <cols>
    <col min="1" max="1" width="8.85546875" style="13"/>
    <col min="2" max="2" width="18.42578125" style="13" customWidth="1"/>
    <col min="3" max="7" width="8.85546875" style="13"/>
    <col min="8" max="8" width="33.28515625" style="13" bestFit="1" customWidth="1"/>
    <col min="9" max="9" width="25.140625" style="13" bestFit="1" customWidth="1"/>
    <col min="10" max="10" width="16.42578125" style="13" bestFit="1" customWidth="1"/>
    <col min="11" max="16384" width="8.85546875" style="13"/>
  </cols>
  <sheetData>
    <row r="1" spans="1:10" x14ac:dyDescent="0.25">
      <c r="C1" s="14">
        <v>2008</v>
      </c>
      <c r="D1" s="14">
        <v>2009</v>
      </c>
      <c r="E1" s="14">
        <v>2010</v>
      </c>
      <c r="F1" s="14">
        <v>2011</v>
      </c>
      <c r="G1" s="14">
        <v>2012</v>
      </c>
      <c r="I1" s="33" t="s">
        <v>144</v>
      </c>
    </row>
    <row r="2" spans="1:10" x14ac:dyDescent="0.25">
      <c r="A2" s="13" t="s">
        <v>74</v>
      </c>
      <c r="C2" s="13">
        <v>15673</v>
      </c>
      <c r="D2" s="13">
        <v>15727</v>
      </c>
      <c r="E2" s="13">
        <v>15816</v>
      </c>
      <c r="F2" s="13">
        <v>16001</v>
      </c>
      <c r="G2" s="13">
        <v>16331</v>
      </c>
    </row>
    <row r="3" spans="1:10" x14ac:dyDescent="0.25">
      <c r="B3" s="13" t="s">
        <v>4</v>
      </c>
      <c r="C3" s="13">
        <v>15257</v>
      </c>
      <c r="D3" s="13">
        <v>15301</v>
      </c>
      <c r="E3" s="13">
        <v>15265</v>
      </c>
      <c r="F3" s="13">
        <v>15412</v>
      </c>
      <c r="G3" s="13">
        <v>15525</v>
      </c>
    </row>
    <row r="4" spans="1:10" x14ac:dyDescent="0.25">
      <c r="B4" s="13" t="s">
        <v>75</v>
      </c>
      <c r="C4" s="13">
        <v>416</v>
      </c>
      <c r="D4" s="13">
        <v>426</v>
      </c>
      <c r="E4" s="13">
        <v>551</v>
      </c>
      <c r="F4" s="13">
        <v>589</v>
      </c>
      <c r="G4" s="13">
        <v>806</v>
      </c>
    </row>
    <row r="5" spans="1:10" x14ac:dyDescent="0.25">
      <c r="A5" s="13" t="s">
        <v>76</v>
      </c>
      <c r="C5" s="13">
        <v>3798</v>
      </c>
      <c r="D5" s="13">
        <v>4102</v>
      </c>
      <c r="E5" s="13">
        <v>4266</v>
      </c>
      <c r="F5" s="13">
        <v>4367</v>
      </c>
      <c r="G5" s="13">
        <v>4528</v>
      </c>
    </row>
    <row r="6" spans="1:10" x14ac:dyDescent="0.25">
      <c r="B6" s="13" t="s">
        <v>4</v>
      </c>
      <c r="C6" s="13">
        <v>3039</v>
      </c>
      <c r="D6" s="13">
        <v>3283</v>
      </c>
      <c r="E6" s="13">
        <v>3397</v>
      </c>
      <c r="F6" s="13">
        <v>3425</v>
      </c>
      <c r="G6" s="13">
        <v>3508</v>
      </c>
    </row>
    <row r="7" spans="1:10" x14ac:dyDescent="0.25">
      <c r="B7" s="13" t="s">
        <v>75</v>
      </c>
      <c r="C7" s="13">
        <v>759</v>
      </c>
      <c r="D7" s="13">
        <v>819</v>
      </c>
      <c r="E7" s="13">
        <v>869</v>
      </c>
      <c r="F7" s="13">
        <v>942</v>
      </c>
      <c r="G7" s="13">
        <v>1020</v>
      </c>
    </row>
    <row r="10" spans="1:10" x14ac:dyDescent="0.25">
      <c r="B10" s="13" t="s">
        <v>77</v>
      </c>
      <c r="C10" s="13">
        <v>11</v>
      </c>
    </row>
    <row r="11" spans="1:10" x14ac:dyDescent="0.25">
      <c r="B11" s="13" t="s">
        <v>78</v>
      </c>
      <c r="C11" s="13">
        <v>25</v>
      </c>
    </row>
    <row r="12" spans="1:10" x14ac:dyDescent="0.25">
      <c r="B12" s="13" t="s">
        <v>79</v>
      </c>
      <c r="C12" s="13">
        <v>138</v>
      </c>
    </row>
    <row r="13" spans="1:10" x14ac:dyDescent="0.25">
      <c r="B13" s="13" t="s">
        <v>80</v>
      </c>
      <c r="C13" s="13">
        <v>10</v>
      </c>
    </row>
    <row r="14" spans="1:10" x14ac:dyDescent="0.25">
      <c r="B14" s="13" t="s">
        <v>81</v>
      </c>
      <c r="C14" s="13">
        <v>5</v>
      </c>
    </row>
    <row r="16" spans="1:10" x14ac:dyDescent="0.25">
      <c r="C16" s="13" t="s">
        <v>9</v>
      </c>
      <c r="D16" s="13" t="s">
        <v>10</v>
      </c>
      <c r="I16" s="13" t="s">
        <v>9</v>
      </c>
      <c r="J16" s="13" t="s">
        <v>10</v>
      </c>
    </row>
    <row r="18" spans="2:10" x14ac:dyDescent="0.25">
      <c r="B18" s="13" t="s">
        <v>82</v>
      </c>
    </row>
    <row r="19" spans="2:10" x14ac:dyDescent="0.25">
      <c r="B19" s="33" t="s">
        <v>146</v>
      </c>
      <c r="C19" s="13">
        <v>300</v>
      </c>
      <c r="D19" s="13">
        <v>100</v>
      </c>
      <c r="H19" s="33" t="s">
        <v>146</v>
      </c>
      <c r="I19" s="13">
        <v>300</v>
      </c>
      <c r="J19" s="13">
        <v>100</v>
      </c>
    </row>
    <row r="20" spans="2:10" x14ac:dyDescent="0.25">
      <c r="B20" s="33" t="s">
        <v>145</v>
      </c>
      <c r="C20" s="13">
        <v>100</v>
      </c>
      <c r="D20" s="13">
        <v>100</v>
      </c>
      <c r="H20" s="33" t="s">
        <v>147</v>
      </c>
      <c r="I20" s="13">
        <v>3000</v>
      </c>
      <c r="J20" s="13">
        <v>1000</v>
      </c>
    </row>
    <row r="21" spans="2:10" x14ac:dyDescent="0.25">
      <c r="B21" s="13" t="s">
        <v>83</v>
      </c>
      <c r="C21" s="13">
        <v>10</v>
      </c>
      <c r="D21" s="13">
        <v>10</v>
      </c>
    </row>
    <row r="22" spans="2:10" x14ac:dyDescent="0.25">
      <c r="B22" s="13" t="s">
        <v>84</v>
      </c>
      <c r="C22" s="13">
        <v>1</v>
      </c>
      <c r="D22" s="13">
        <v>1</v>
      </c>
      <c r="H22" s="33" t="s">
        <v>148</v>
      </c>
    </row>
    <row r="23" spans="2:10" x14ac:dyDescent="0.25">
      <c r="B23" s="13" t="s">
        <v>85</v>
      </c>
      <c r="C23" s="13">
        <v>10</v>
      </c>
      <c r="D23" s="13">
        <v>5</v>
      </c>
      <c r="H23" s="33" t="s">
        <v>150</v>
      </c>
      <c r="I23" s="34">
        <v>0.25</v>
      </c>
    </row>
    <row r="24" spans="2:10" x14ac:dyDescent="0.25">
      <c r="B24" s="13" t="s">
        <v>81</v>
      </c>
      <c r="C24" s="13">
        <v>10</v>
      </c>
      <c r="D24" s="13">
        <v>5</v>
      </c>
      <c r="H24" s="33" t="s">
        <v>149</v>
      </c>
      <c r="I24" s="34">
        <v>0.75</v>
      </c>
    </row>
    <row r="26" spans="2:10" x14ac:dyDescent="0.25">
      <c r="C26" s="13">
        <f>SUM(C19:C24)</f>
        <v>431</v>
      </c>
      <c r="D26" s="13">
        <f>SUM(D19:D24)</f>
        <v>221</v>
      </c>
      <c r="H26" s="33" t="s">
        <v>151</v>
      </c>
    </row>
    <row r="27" spans="2:10" x14ac:dyDescent="0.25">
      <c r="H27" s="33" t="s">
        <v>150</v>
      </c>
      <c r="I27" s="35">
        <v>3000000</v>
      </c>
      <c r="J27" s="35">
        <v>5000000</v>
      </c>
    </row>
    <row r="28" spans="2:10" x14ac:dyDescent="0.25">
      <c r="H28" s="33" t="s">
        <v>149</v>
      </c>
      <c r="I28" s="35">
        <v>7000000</v>
      </c>
      <c r="J28" s="35">
        <v>10000000</v>
      </c>
    </row>
    <row r="30" spans="2:10" x14ac:dyDescent="0.25">
      <c r="H30" s="33" t="s">
        <v>153</v>
      </c>
    </row>
    <row r="31" spans="2:10" x14ac:dyDescent="0.25">
      <c r="H31" s="33" t="s">
        <v>150</v>
      </c>
      <c r="I31" s="35">
        <v>1000000</v>
      </c>
      <c r="J31" s="35">
        <v>2000000</v>
      </c>
    </row>
    <row r="32" spans="2:10" x14ac:dyDescent="0.25">
      <c r="H32" s="33" t="s">
        <v>149</v>
      </c>
      <c r="I32" s="35">
        <v>2000000</v>
      </c>
      <c r="J32" s="35">
        <v>4000000</v>
      </c>
    </row>
    <row r="34" spans="2:11" x14ac:dyDescent="0.25">
      <c r="H34" s="33" t="s">
        <v>152</v>
      </c>
    </row>
    <row r="35" spans="2:11" x14ac:dyDescent="0.25">
      <c r="H35" s="33" t="s">
        <v>151</v>
      </c>
      <c r="I35" s="35">
        <f>I19*SUMPRODUCT($I23:$I24,I$27:I$28)</f>
        <v>1800000000</v>
      </c>
      <c r="J35" s="35">
        <f>J19*SUMPRODUCT($I23:$I24,J$27:J$28)</f>
        <v>875000000</v>
      </c>
    </row>
    <row r="36" spans="2:11" x14ac:dyDescent="0.25">
      <c r="H36" s="33" t="s">
        <v>153</v>
      </c>
      <c r="I36" s="35">
        <f>I20*SUMPRODUCT($I23:$I24,I31:I32)</f>
        <v>5250000000</v>
      </c>
      <c r="J36" s="35">
        <f>J20*SUMPRODUCT($I23:$I24,J31:J32)</f>
        <v>3500000000</v>
      </c>
    </row>
    <row r="37" spans="2:11" x14ac:dyDescent="0.25">
      <c r="H37" s="33" t="s">
        <v>154</v>
      </c>
      <c r="I37" s="35">
        <f>SUM(I35:I36)</f>
        <v>7050000000</v>
      </c>
      <c r="J37" s="35">
        <f>SUM(J35:J36)</f>
        <v>4375000000</v>
      </c>
    </row>
    <row r="42" spans="2:11" x14ac:dyDescent="0.25">
      <c r="B42" s="14" t="s">
        <v>175</v>
      </c>
    </row>
    <row r="44" spans="2:11" x14ac:dyDescent="0.25">
      <c r="B44" s="33" t="s">
        <v>162</v>
      </c>
    </row>
    <row r="45" spans="2:11" x14ac:dyDescent="0.25">
      <c r="B45" s="38" t="s">
        <v>163</v>
      </c>
      <c r="C45" s="39"/>
      <c r="I45" s="33" t="s">
        <v>176</v>
      </c>
      <c r="J45" s="13">
        <v>2031</v>
      </c>
      <c r="K45" s="33" t="s">
        <v>177</v>
      </c>
    </row>
    <row r="46" spans="2:11" ht="25.5" x14ac:dyDescent="0.25">
      <c r="B46" s="40" t="s">
        <v>164</v>
      </c>
      <c r="C46" s="125" t="s">
        <v>166</v>
      </c>
      <c r="H46" s="13">
        <v>20900</v>
      </c>
      <c r="I46" s="35">
        <f>H46*$J$45</f>
        <v>42447900</v>
      </c>
    </row>
    <row r="47" spans="2:11" ht="89.25" x14ac:dyDescent="0.25">
      <c r="B47" s="41" t="s">
        <v>165</v>
      </c>
      <c r="C47" s="126"/>
    </row>
    <row r="48" spans="2:11" x14ac:dyDescent="0.25">
      <c r="B48" s="42"/>
      <c r="C48" s="39"/>
    </row>
    <row r="49" spans="2:10" x14ac:dyDescent="0.25">
      <c r="B49" s="38" t="s">
        <v>167</v>
      </c>
      <c r="C49" s="39"/>
    </row>
    <row r="50" spans="2:10" x14ac:dyDescent="0.25">
      <c r="B50" s="42" t="s">
        <v>170</v>
      </c>
      <c r="C50" s="39"/>
      <c r="H50" s="13">
        <v>6000</v>
      </c>
      <c r="I50" s="35">
        <f>H50*$J$45</f>
        <v>12186000</v>
      </c>
    </row>
    <row r="51" spans="2:10" x14ac:dyDescent="0.25">
      <c r="B51" s="38" t="s">
        <v>168</v>
      </c>
      <c r="C51" s="39"/>
    </row>
    <row r="52" spans="2:10" x14ac:dyDescent="0.25">
      <c r="B52" s="43" t="s">
        <v>171</v>
      </c>
      <c r="C52" s="39"/>
      <c r="H52" s="13">
        <v>3000</v>
      </c>
      <c r="I52" s="35">
        <f t="shared" ref="I52:I53" si="0">H52*$J$45</f>
        <v>6093000</v>
      </c>
    </row>
    <row r="53" spans="2:10" x14ac:dyDescent="0.25">
      <c r="B53" s="43" t="s">
        <v>172</v>
      </c>
      <c r="C53" s="39"/>
      <c r="H53" s="13">
        <v>12000</v>
      </c>
      <c r="I53" s="35">
        <f t="shared" si="0"/>
        <v>24372000</v>
      </c>
    </row>
    <row r="54" spans="2:10" x14ac:dyDescent="0.25">
      <c r="B54" s="38" t="s">
        <v>169</v>
      </c>
      <c r="C54" s="39"/>
    </row>
    <row r="55" spans="2:10" x14ac:dyDescent="0.25">
      <c r="B55" s="43" t="s">
        <v>173</v>
      </c>
      <c r="C55" s="39"/>
      <c r="I55" s="35">
        <f>1*2*400000</f>
        <v>800000</v>
      </c>
      <c r="J55" s="33" t="s">
        <v>178</v>
      </c>
    </row>
    <row r="56" spans="2:10" x14ac:dyDescent="0.25">
      <c r="B56" s="43" t="s">
        <v>174</v>
      </c>
      <c r="C56" s="39"/>
    </row>
    <row r="57" spans="2:10" x14ac:dyDescent="0.25">
      <c r="I57" s="44">
        <f>SUM(I46:I56)</f>
        <v>85898900</v>
      </c>
    </row>
  </sheetData>
  <mergeCells count="1">
    <mergeCell ref="C46:C47"/>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F107"/>
  <sheetViews>
    <sheetView topLeftCell="D1" zoomScale="85" zoomScaleNormal="85" zoomScalePageLayoutView="85" workbookViewId="0">
      <pane ySplit="11" topLeftCell="A12" activePane="bottomLeft" state="frozen"/>
      <selection activeCell="K29" sqref="K29"/>
      <selection pane="bottomLeft" activeCell="K29" sqref="K29"/>
    </sheetView>
  </sheetViews>
  <sheetFormatPr defaultColWidth="9.140625" defaultRowHeight="15" x14ac:dyDescent="0.25"/>
  <cols>
    <col min="1" max="1" width="8.28515625" style="16" customWidth="1"/>
    <col min="2" max="2" width="59.140625" style="16" customWidth="1"/>
    <col min="3" max="3" width="3" style="16" customWidth="1"/>
    <col min="4" max="5" width="6.85546875" style="17" customWidth="1"/>
    <col min="6" max="9" width="15.42578125" style="16" customWidth="1"/>
    <col min="10" max="10" width="3.7109375" style="17" customWidth="1"/>
    <col min="11" max="11" width="12.7109375" style="16" bestFit="1" customWidth="1"/>
    <col min="12" max="12" width="9.140625" style="16"/>
    <col min="13" max="13" width="2.85546875" style="17" customWidth="1"/>
    <col min="14" max="14" width="6.7109375" style="17" bestFit="1" customWidth="1"/>
    <col min="15" max="15" width="2.85546875" style="17" customWidth="1"/>
    <col min="16" max="19" width="15.42578125" style="16" customWidth="1"/>
    <col min="20" max="20" width="3.7109375" style="17" customWidth="1"/>
    <col min="21" max="21" width="10.85546875" style="16" customWidth="1"/>
    <col min="22" max="22" width="9.140625" style="16"/>
    <col min="23" max="23" width="2.85546875" style="17" customWidth="1"/>
    <col min="24" max="24" width="6.140625" style="17" bestFit="1" customWidth="1"/>
    <col min="25" max="25" width="2.85546875" style="17" customWidth="1"/>
    <col min="26" max="29" width="15.42578125" style="16" customWidth="1"/>
    <col min="30" max="30" width="3.7109375" style="17" customWidth="1"/>
    <col min="31" max="16384" width="9.140625" style="16"/>
  </cols>
  <sheetData>
    <row r="1" spans="1:32" x14ac:dyDescent="0.25">
      <c r="A1" s="15"/>
      <c r="F1" s="18" t="s">
        <v>86</v>
      </c>
      <c r="G1" s="16" t="s">
        <v>12</v>
      </c>
      <c r="H1" s="19">
        <f>SUMIF($C$12:$C$83,$F1,$H$12:$H$83)/10^6</f>
        <v>139.67099999999999</v>
      </c>
      <c r="P1" s="18" t="s">
        <v>86</v>
      </c>
      <c r="Q1" s="16" t="s">
        <v>12</v>
      </c>
      <c r="R1" s="19">
        <f>SUMIF($M$12:$M$83,$F1,$R$12:$R$83)/10^6</f>
        <v>7.152075</v>
      </c>
    </row>
    <row r="2" spans="1:32" x14ac:dyDescent="0.25">
      <c r="A2" s="15"/>
      <c r="F2" s="18" t="s">
        <v>87</v>
      </c>
      <c r="G2" s="16" t="s">
        <v>26</v>
      </c>
      <c r="H2" s="19">
        <f>SUMIF($C$12:$C$83,$F2,$H$12:$H$83)/10^6</f>
        <v>106.28100000000001</v>
      </c>
      <c r="P2" s="18" t="s">
        <v>87</v>
      </c>
      <c r="Q2" s="16" t="s">
        <v>26</v>
      </c>
      <c r="R2" s="19">
        <f t="shared" ref="R2:R6" si="0">SUMIF($M$12:$M$83,$F2,$R$12:$R$83)/10^6</f>
        <v>15.582000000000001</v>
      </c>
    </row>
    <row r="3" spans="1:32" x14ac:dyDescent="0.25">
      <c r="A3" s="15"/>
      <c r="F3" s="18" t="s">
        <v>88</v>
      </c>
      <c r="G3" s="16" t="s">
        <v>27</v>
      </c>
      <c r="H3" s="19">
        <f t="shared" ref="H3:H6" si="1">SUMIF($C$12:$C$83,$F3,$H$12:$H$83)/10^6</f>
        <v>5157.2757600000004</v>
      </c>
      <c r="P3" s="18" t="s">
        <v>88</v>
      </c>
      <c r="Q3" s="16" t="s">
        <v>27</v>
      </c>
      <c r="R3" s="19">
        <f t="shared" si="0"/>
        <v>287.90480250000002</v>
      </c>
    </row>
    <row r="4" spans="1:32" x14ac:dyDescent="0.25">
      <c r="A4" s="15"/>
      <c r="F4" s="18" t="s">
        <v>89</v>
      </c>
      <c r="G4" s="17" t="s">
        <v>28</v>
      </c>
      <c r="H4" s="19">
        <f t="shared" si="1"/>
        <v>37.679250000000003</v>
      </c>
      <c r="P4" s="18" t="s">
        <v>89</v>
      </c>
      <c r="Q4" s="17" t="s">
        <v>28</v>
      </c>
      <c r="R4" s="19">
        <f t="shared" si="0"/>
        <v>7.0067812500000004</v>
      </c>
    </row>
    <row r="5" spans="1:32" x14ac:dyDescent="0.25">
      <c r="A5" s="15"/>
      <c r="F5" s="18" t="s">
        <v>90</v>
      </c>
      <c r="G5" s="17" t="s">
        <v>29</v>
      </c>
      <c r="H5" s="19">
        <f t="shared" si="1"/>
        <v>1149.19300125</v>
      </c>
      <c r="P5" s="18" t="s">
        <v>90</v>
      </c>
      <c r="Q5" s="17" t="s">
        <v>29</v>
      </c>
      <c r="R5" s="19">
        <f t="shared" si="0"/>
        <v>70.022245781250007</v>
      </c>
    </row>
    <row r="6" spans="1:32" x14ac:dyDescent="0.25">
      <c r="A6" s="15"/>
      <c r="F6" s="18" t="s">
        <v>155</v>
      </c>
      <c r="G6" s="17" t="s">
        <v>13</v>
      </c>
      <c r="H6" s="19">
        <f t="shared" si="1"/>
        <v>68.78</v>
      </c>
      <c r="P6" s="18" t="s">
        <v>155</v>
      </c>
      <c r="Q6" s="17" t="s">
        <v>13</v>
      </c>
      <c r="R6" s="19">
        <f t="shared" si="0"/>
        <v>68.78</v>
      </c>
    </row>
    <row r="7" spans="1:32" x14ac:dyDescent="0.25">
      <c r="A7" s="15"/>
      <c r="F7" s="17"/>
      <c r="G7" s="17"/>
      <c r="H7" s="19"/>
      <c r="P7" s="17"/>
      <c r="Q7" s="17"/>
      <c r="R7" s="19"/>
    </row>
    <row r="8" spans="1:32" x14ac:dyDescent="0.25">
      <c r="A8" s="15"/>
      <c r="B8" s="17"/>
      <c r="C8" s="17"/>
      <c r="G8" s="21" t="s">
        <v>91</v>
      </c>
      <c r="H8" s="22">
        <f>SUM(H1:H6)</f>
        <v>6658.8800112500003</v>
      </c>
      <c r="Q8" s="21" t="s">
        <v>91</v>
      </c>
      <c r="R8" s="22">
        <f>SUM(R1:R6)</f>
        <v>456.44790453125006</v>
      </c>
    </row>
    <row r="9" spans="1:32" x14ac:dyDescent="0.25">
      <c r="K9" s="127"/>
      <c r="L9" s="127"/>
      <c r="M9" s="127"/>
      <c r="N9" s="127"/>
      <c r="O9" s="127"/>
      <c r="P9" s="127"/>
      <c r="Q9" s="127"/>
      <c r="R9" s="127"/>
      <c r="S9" s="127"/>
      <c r="T9" s="127"/>
      <c r="U9" s="127"/>
      <c r="V9" s="127"/>
      <c r="W9" s="127"/>
      <c r="X9" s="127"/>
      <c r="Y9" s="127"/>
      <c r="Z9" s="127"/>
      <c r="AA9" s="127"/>
      <c r="AB9" s="127"/>
      <c r="AC9" s="127"/>
      <c r="AD9" s="127"/>
      <c r="AE9" s="127"/>
      <c r="AF9" s="127"/>
    </row>
    <row r="10" spans="1:32" x14ac:dyDescent="0.25">
      <c r="K10" s="124" t="s">
        <v>6</v>
      </c>
      <c r="L10" s="124"/>
      <c r="U10" s="124" t="s">
        <v>7</v>
      </c>
      <c r="V10" s="124"/>
      <c r="AE10" s="124" t="s">
        <v>8</v>
      </c>
      <c r="AF10" s="124"/>
    </row>
    <row r="11" spans="1:32" ht="30" x14ac:dyDescent="0.25">
      <c r="A11" s="4" t="s">
        <v>3</v>
      </c>
      <c r="B11" s="4" t="s">
        <v>30</v>
      </c>
      <c r="C11" s="4"/>
      <c r="D11" s="4" t="s">
        <v>92</v>
      </c>
      <c r="E11" s="4" t="s">
        <v>93</v>
      </c>
      <c r="F11" s="4" t="s">
        <v>32</v>
      </c>
      <c r="G11" s="4" t="s">
        <v>33</v>
      </c>
      <c r="H11" s="4" t="s">
        <v>34</v>
      </c>
      <c r="I11" s="4" t="s">
        <v>0</v>
      </c>
      <c r="J11" s="5"/>
      <c r="K11" s="6" t="s">
        <v>1</v>
      </c>
      <c r="L11" s="6" t="s">
        <v>5</v>
      </c>
      <c r="M11" s="7"/>
      <c r="N11" s="7"/>
      <c r="O11" s="7"/>
      <c r="P11" s="4" t="s">
        <v>32</v>
      </c>
      <c r="Q11" s="4" t="s">
        <v>33</v>
      </c>
      <c r="R11" s="4" t="s">
        <v>34</v>
      </c>
      <c r="S11" s="4" t="s">
        <v>0</v>
      </c>
      <c r="T11" s="5"/>
      <c r="U11" s="6" t="s">
        <v>1</v>
      </c>
      <c r="V11" s="6" t="s">
        <v>5</v>
      </c>
      <c r="W11" s="7"/>
      <c r="X11" s="7"/>
      <c r="Y11" s="7"/>
      <c r="Z11" s="4" t="s">
        <v>32</v>
      </c>
      <c r="AA11" s="4" t="s">
        <v>33</v>
      </c>
      <c r="AB11" s="4" t="s">
        <v>34</v>
      </c>
      <c r="AC11" s="4" t="s">
        <v>0</v>
      </c>
      <c r="AD11" s="5"/>
      <c r="AE11" s="6" t="s">
        <v>1</v>
      </c>
      <c r="AF11" s="6" t="s">
        <v>5</v>
      </c>
    </row>
    <row r="12" spans="1:32" x14ac:dyDescent="0.25">
      <c r="A12" s="1" t="s">
        <v>12</v>
      </c>
      <c r="B12" s="1"/>
      <c r="C12" s="23" t="s">
        <v>86</v>
      </c>
      <c r="D12" s="8"/>
      <c r="E12" s="8"/>
      <c r="F12" s="1"/>
      <c r="G12" s="1"/>
      <c r="H12" s="22">
        <f>SUMIFS($H$12:$H$83,$A$12:$A$83,$A12,$C$12:$C$83,".")</f>
        <v>139671000</v>
      </c>
      <c r="I12" s="1"/>
      <c r="J12" s="8"/>
      <c r="K12" s="24">
        <f>H12</f>
        <v>139671000</v>
      </c>
      <c r="L12" s="9"/>
      <c r="M12" s="23" t="s">
        <v>86</v>
      </c>
      <c r="N12" s="8"/>
      <c r="O12" s="8"/>
      <c r="P12" s="1"/>
      <c r="Q12" s="1"/>
      <c r="R12" s="22">
        <f>SUMIFS($R$12:$R$83,$A$12:$A$83,$A12,$M$12:$M$83,".")</f>
        <v>7152075</v>
      </c>
      <c r="S12" s="1"/>
      <c r="T12" s="8"/>
      <c r="U12" s="24">
        <f>R12</f>
        <v>7152075</v>
      </c>
      <c r="V12" s="9"/>
      <c r="W12" s="23" t="s">
        <v>86</v>
      </c>
      <c r="X12" s="8"/>
      <c r="Y12" s="8"/>
      <c r="Z12" s="1"/>
      <c r="AA12" s="1"/>
      <c r="AB12" s="22">
        <f>SUMIFS($H$12:$H$83,$A$12:$A$83,$A12,$C$12:$C$83,".")</f>
        <v>139671000</v>
      </c>
      <c r="AC12" s="1"/>
      <c r="AD12" s="8"/>
      <c r="AE12" s="24">
        <f>AB12</f>
        <v>139671000</v>
      </c>
      <c r="AF12" s="9"/>
    </row>
    <row r="13" spans="1:32" hidden="1" x14ac:dyDescent="0.25">
      <c r="A13" s="18" t="str">
        <f>A12</f>
        <v>Create and distribute school management toolkit</v>
      </c>
      <c r="B13" s="16" t="s">
        <v>94</v>
      </c>
      <c r="C13" s="16" t="s">
        <v>95</v>
      </c>
      <c r="D13" s="17">
        <f>SUM('School head-Key13'!$D$18:$D$19,'School head-Key13'!$D$25,'School head-Key13'!$H$18:$H$19,'School head-Key13'!$H$25)</f>
        <v>19953</v>
      </c>
      <c r="E13" s="17">
        <v>1</v>
      </c>
      <c r="F13" s="25">
        <v>5000</v>
      </c>
      <c r="G13" s="25">
        <f>D13*E13</f>
        <v>19953</v>
      </c>
      <c r="H13" s="25">
        <f>F13*G13</f>
        <v>99765000</v>
      </c>
      <c r="M13" s="16" t="s">
        <v>95</v>
      </c>
      <c r="N13" s="26">
        <f>SUM('School head-Key14'!$D$18:$D$19,'School head-Key14'!$D$25,'School head-Key14'!$H$18:$H$19,'School head-Key14'!$H$25)</f>
        <v>1021.7249999999999</v>
      </c>
      <c r="O13" s="17">
        <v>1</v>
      </c>
      <c r="P13" s="25">
        <v>5000</v>
      </c>
      <c r="Q13" s="25">
        <f>N13*O13</f>
        <v>1021.7249999999999</v>
      </c>
      <c r="R13" s="25">
        <f>P13*Q13</f>
        <v>5108625</v>
      </c>
      <c r="W13" s="16" t="s">
        <v>95</v>
      </c>
      <c r="X13" s="17">
        <f>SUM('School head-Key13'!$D$18:$D$19,'School head-Key13'!$D$25,'School head-Key13'!$H$18:$H$19,'School head-Key13'!$H$25)</f>
        <v>19953</v>
      </c>
      <c r="Y13" s="17">
        <v>1</v>
      </c>
      <c r="Z13" s="25">
        <v>5000</v>
      </c>
      <c r="AA13" s="25">
        <f>X13*Y13</f>
        <v>19953</v>
      </c>
      <c r="AB13" s="25">
        <f>Z13*AA13</f>
        <v>99765000</v>
      </c>
    </row>
    <row r="14" spans="1:32" hidden="1" x14ac:dyDescent="0.25">
      <c r="A14" s="18" t="str">
        <f t="shared" ref="A14" si="2">A13</f>
        <v>Create and distribute school management toolkit</v>
      </c>
      <c r="B14" s="16" t="s">
        <v>96</v>
      </c>
      <c r="C14" s="16" t="s">
        <v>95</v>
      </c>
      <c r="D14" s="17">
        <f>SUM('School head-Key13'!$D$18:$D$19,'School head-Key13'!$D$25,'School head-Key13'!$H$18:$H$19,'School head-Key13'!$H$25)</f>
        <v>19953</v>
      </c>
      <c r="E14" s="17">
        <v>1</v>
      </c>
      <c r="F14" s="25">
        <v>2000</v>
      </c>
      <c r="G14" s="25">
        <f>D14*E14</f>
        <v>19953</v>
      </c>
      <c r="H14" s="25">
        <f>F14*G14</f>
        <v>39906000</v>
      </c>
      <c r="M14" s="16" t="s">
        <v>95</v>
      </c>
      <c r="N14" s="26">
        <f>SUM('School head-Key14'!$D$18:$D$19,'School head-Key14'!$D$25,'School head-Key14'!$H$18:$H$19,'School head-Key14'!$H$25)</f>
        <v>1021.7249999999999</v>
      </c>
      <c r="O14" s="17">
        <v>1</v>
      </c>
      <c r="P14" s="25">
        <v>2000</v>
      </c>
      <c r="Q14" s="25">
        <f>N14*O14</f>
        <v>1021.7249999999999</v>
      </c>
      <c r="R14" s="25">
        <f>P14*Q14</f>
        <v>2043449.9999999998</v>
      </c>
      <c r="W14" s="16" t="s">
        <v>95</v>
      </c>
      <c r="X14" s="17">
        <f>SUM('School head-Key13'!$D$18:$D$19,'School head-Key13'!$D$25,'School head-Key13'!$H$18:$H$19,'School head-Key13'!$H$25)</f>
        <v>19953</v>
      </c>
      <c r="Y14" s="17">
        <v>1</v>
      </c>
      <c r="Z14" s="25">
        <v>2000</v>
      </c>
      <c r="AA14" s="25">
        <f>X14*Y14</f>
        <v>19953</v>
      </c>
      <c r="AB14" s="25">
        <f>Z14*AA14</f>
        <v>39906000</v>
      </c>
    </row>
    <row r="15" spans="1:32" x14ac:dyDescent="0.25">
      <c r="A15" s="15" t="s">
        <v>97</v>
      </c>
      <c r="C15" s="18" t="s">
        <v>87</v>
      </c>
      <c r="H15" s="22">
        <f>SUMIFS($H$12:$H$83,$A$12:$A$83,$A15,$C$12:$C$83,".")</f>
        <v>13650000</v>
      </c>
      <c r="K15" s="24">
        <f>H15</f>
        <v>13650000</v>
      </c>
      <c r="M15" s="18" t="s">
        <v>87</v>
      </c>
      <c r="N15" s="26"/>
      <c r="R15" s="22">
        <f>SUMIFS($R$12:$R$83,$A$12:$A$83,$A15,$M$12:$M$83,".")</f>
        <v>2533125</v>
      </c>
      <c r="U15" s="24">
        <f>R15</f>
        <v>2533125</v>
      </c>
      <c r="W15" s="18" t="s">
        <v>87</v>
      </c>
      <c r="AB15" s="22">
        <f>SUMIFS($H$12:$H$83,$A$12:$A$83,$A15,$C$12:$C$83,".")</f>
        <v>13650000</v>
      </c>
      <c r="AE15" s="24">
        <f>AB15</f>
        <v>13650000</v>
      </c>
    </row>
    <row r="16" spans="1:32" hidden="1" x14ac:dyDescent="0.25">
      <c r="A16" s="18" t="str">
        <f t="shared" ref="A16:A21" si="3">A15</f>
        <v>Conduct orientation to primary school heads - workshop</v>
      </c>
      <c r="B16" s="16" t="s">
        <v>98</v>
      </c>
      <c r="C16" s="16" t="s">
        <v>95</v>
      </c>
      <c r="D16" s="17">
        <f>'School head-Key13'!$D$18</f>
        <v>44</v>
      </c>
      <c r="E16" s="17">
        <v>3</v>
      </c>
      <c r="F16" s="25">
        <v>65000</v>
      </c>
      <c r="G16" s="25">
        <f>D16*E16</f>
        <v>132</v>
      </c>
      <c r="H16" s="25">
        <f>F16*G16</f>
        <v>8580000</v>
      </c>
      <c r="I16" s="16" t="s">
        <v>99</v>
      </c>
      <c r="M16" s="16" t="s">
        <v>95</v>
      </c>
      <c r="N16" s="26">
        <f>'School head-Key14'!$D$18</f>
        <v>5.5</v>
      </c>
      <c r="O16" s="17">
        <v>3</v>
      </c>
      <c r="P16" s="25">
        <v>65000</v>
      </c>
      <c r="Q16" s="25">
        <f>N16*O16</f>
        <v>16.5</v>
      </c>
      <c r="R16" s="25">
        <f>P16*Q16</f>
        <v>1072500</v>
      </c>
      <c r="S16" s="16" t="s">
        <v>99</v>
      </c>
      <c r="W16" s="16" t="s">
        <v>95</v>
      </c>
      <c r="X16" s="17">
        <f>'School head-Key13'!$D$18</f>
        <v>44</v>
      </c>
      <c r="Y16" s="17">
        <v>3</v>
      </c>
      <c r="Z16" s="25">
        <v>65000</v>
      </c>
      <c r="AA16" s="25">
        <f>X16*Y16</f>
        <v>132</v>
      </c>
      <c r="AB16" s="25">
        <f>Z16*AA16</f>
        <v>8580000</v>
      </c>
      <c r="AC16" s="16" t="s">
        <v>99</v>
      </c>
    </row>
    <row r="17" spans="1:31" hidden="1" x14ac:dyDescent="0.25">
      <c r="A17" s="18" t="str">
        <f t="shared" si="3"/>
        <v>Conduct orientation to primary school heads - workshop</v>
      </c>
      <c r="B17" s="16" t="s">
        <v>100</v>
      </c>
      <c r="C17" s="16" t="s">
        <v>95</v>
      </c>
      <c r="D17" s="17">
        <f>'School head-Key13'!$D$18</f>
        <v>44</v>
      </c>
      <c r="E17" s="17">
        <v>1</v>
      </c>
      <c r="F17" s="25">
        <v>50000</v>
      </c>
      <c r="G17" s="25">
        <f>D17*E17</f>
        <v>44</v>
      </c>
      <c r="H17" s="25">
        <f>F17*G17</f>
        <v>2200000</v>
      </c>
      <c r="M17" s="16" t="s">
        <v>95</v>
      </c>
      <c r="N17" s="26">
        <f>'School head-Key14'!$D$18</f>
        <v>5.5</v>
      </c>
      <c r="O17" s="17">
        <v>1</v>
      </c>
      <c r="P17" s="25">
        <v>50000</v>
      </c>
      <c r="Q17" s="25">
        <f>N17*O17</f>
        <v>5.5</v>
      </c>
      <c r="R17" s="25">
        <f>P17*Q17</f>
        <v>275000</v>
      </c>
      <c r="W17" s="16" t="s">
        <v>95</v>
      </c>
      <c r="X17" s="17">
        <f>'School head-Key13'!$D$18</f>
        <v>44</v>
      </c>
      <c r="Y17" s="17">
        <v>1</v>
      </c>
      <c r="Z17" s="25">
        <v>50000</v>
      </c>
      <c r="AA17" s="25">
        <f>X17*Y17</f>
        <v>44</v>
      </c>
      <c r="AB17" s="25">
        <f>Z17*AA17</f>
        <v>2200000</v>
      </c>
    </row>
    <row r="18" spans="1:31" hidden="1" x14ac:dyDescent="0.25">
      <c r="A18" s="18" t="str">
        <f t="shared" si="3"/>
        <v>Conduct orientation to primary school heads - workshop</v>
      </c>
      <c r="B18" s="16" t="s">
        <v>101</v>
      </c>
      <c r="C18" s="16" t="s">
        <v>95</v>
      </c>
      <c r="F18" s="16" t="s">
        <v>11</v>
      </c>
      <c r="H18" s="25">
        <v>500000</v>
      </c>
      <c r="M18" s="16" t="s">
        <v>95</v>
      </c>
      <c r="N18" s="26"/>
      <c r="P18" s="16" t="s">
        <v>11</v>
      </c>
      <c r="R18" s="25">
        <v>500000</v>
      </c>
      <c r="W18" s="16" t="s">
        <v>95</v>
      </c>
      <c r="Z18" s="16" t="s">
        <v>11</v>
      </c>
      <c r="AB18" s="25">
        <v>500000</v>
      </c>
    </row>
    <row r="19" spans="1:31" hidden="1" x14ac:dyDescent="0.25">
      <c r="A19" s="18" t="str">
        <f t="shared" si="3"/>
        <v>Conduct orientation to primary school heads - workshop</v>
      </c>
      <c r="B19" s="16" t="s">
        <v>102</v>
      </c>
      <c r="C19" s="16" t="s">
        <v>95</v>
      </c>
      <c r="D19" s="17">
        <v>1</v>
      </c>
      <c r="E19" s="17">
        <v>2</v>
      </c>
      <c r="F19" s="25">
        <v>200000</v>
      </c>
      <c r="G19" s="25">
        <f>D19*E19</f>
        <v>2</v>
      </c>
      <c r="H19" s="25">
        <f>F19*G19</f>
        <v>400000</v>
      </c>
      <c r="M19" s="16" t="s">
        <v>95</v>
      </c>
      <c r="N19" s="26">
        <v>1</v>
      </c>
      <c r="O19" s="17">
        <v>2</v>
      </c>
      <c r="P19" s="25">
        <v>200000</v>
      </c>
      <c r="Q19" s="25">
        <f>N19*O19</f>
        <v>2</v>
      </c>
      <c r="R19" s="25">
        <f>P19*Q19</f>
        <v>400000</v>
      </c>
      <c r="W19" s="16" t="s">
        <v>95</v>
      </c>
      <c r="X19" s="17">
        <v>1</v>
      </c>
      <c r="Y19" s="17">
        <v>2</v>
      </c>
      <c r="Z19" s="25">
        <v>200000</v>
      </c>
      <c r="AA19" s="25">
        <f>X19*Y19</f>
        <v>2</v>
      </c>
      <c r="AB19" s="25">
        <f>Z19*AA19</f>
        <v>400000</v>
      </c>
    </row>
    <row r="20" spans="1:31" hidden="1" x14ac:dyDescent="0.25">
      <c r="A20" s="18" t="str">
        <f t="shared" si="3"/>
        <v>Conduct orientation to primary school heads - workshop</v>
      </c>
      <c r="B20" s="16" t="s">
        <v>103</v>
      </c>
      <c r="C20" s="16" t="s">
        <v>95</v>
      </c>
      <c r="D20" s="17">
        <f>'School head-Key13'!$D$18</f>
        <v>44</v>
      </c>
      <c r="E20" s="17">
        <v>2</v>
      </c>
      <c r="F20" s="25">
        <v>15000</v>
      </c>
      <c r="G20" s="25">
        <f>D20*E20</f>
        <v>88</v>
      </c>
      <c r="H20" s="25">
        <f>F20*G20</f>
        <v>1320000</v>
      </c>
      <c r="M20" s="16" t="s">
        <v>95</v>
      </c>
      <c r="N20" s="26">
        <f>'School head-Key14'!$D$18</f>
        <v>5.5</v>
      </c>
      <c r="O20" s="17">
        <v>2</v>
      </c>
      <c r="P20" s="25">
        <v>15000</v>
      </c>
      <c r="Q20" s="25">
        <f>N20*O20</f>
        <v>11</v>
      </c>
      <c r="R20" s="25">
        <f>P20*Q20</f>
        <v>165000</v>
      </c>
      <c r="W20" s="16" t="s">
        <v>95</v>
      </c>
      <c r="X20" s="17">
        <f>'School head-Key13'!$D$18</f>
        <v>44</v>
      </c>
      <c r="Y20" s="17">
        <v>2</v>
      </c>
      <c r="Z20" s="25">
        <v>15000</v>
      </c>
      <c r="AA20" s="25">
        <f>X20*Y20</f>
        <v>88</v>
      </c>
      <c r="AB20" s="25">
        <f>Z20*AA20</f>
        <v>1320000</v>
      </c>
    </row>
    <row r="21" spans="1:31" hidden="1" x14ac:dyDescent="0.25">
      <c r="A21" s="18" t="str">
        <f t="shared" si="3"/>
        <v>Conduct orientation to primary school heads - workshop</v>
      </c>
      <c r="B21" s="17" t="s">
        <v>104</v>
      </c>
      <c r="C21" s="17" t="s">
        <v>95</v>
      </c>
      <c r="F21" s="16" t="s">
        <v>11</v>
      </c>
      <c r="H21" s="27">
        <f>SUM(H16:H20)*5%</f>
        <v>650000</v>
      </c>
      <c r="M21" s="17" t="s">
        <v>95</v>
      </c>
      <c r="N21" s="26"/>
      <c r="P21" s="16" t="s">
        <v>11</v>
      </c>
      <c r="R21" s="27">
        <f>SUM(R16:R20)*5%</f>
        <v>120625</v>
      </c>
      <c r="W21" s="17" t="s">
        <v>95</v>
      </c>
      <c r="Z21" s="16" t="s">
        <v>11</v>
      </c>
      <c r="AB21" s="27">
        <f>SUM(AB16:AB20)*5%</f>
        <v>650000</v>
      </c>
    </row>
    <row r="22" spans="1:31" x14ac:dyDescent="0.25">
      <c r="A22" s="15" t="s">
        <v>105</v>
      </c>
      <c r="C22" s="18" t="s">
        <v>87</v>
      </c>
      <c r="H22" s="22">
        <f>SUMIFS($H$12:$H$83,$A$12:$A$83,$A22,$C$12:$C$83,".")</f>
        <v>92631000</v>
      </c>
      <c r="K22" s="24">
        <f>H22</f>
        <v>92631000</v>
      </c>
      <c r="M22" s="18" t="s">
        <v>87</v>
      </c>
      <c r="N22" s="26"/>
      <c r="R22" s="22">
        <f>SUMIFS($R$12:$R$83,$A$12:$A$83,$A22,$M$12:$M$83,".")</f>
        <v>13048875</v>
      </c>
      <c r="U22" s="24">
        <f>R22</f>
        <v>13048875</v>
      </c>
      <c r="W22" s="18" t="s">
        <v>87</v>
      </c>
      <c r="AB22" s="22">
        <f>SUMIFS($H$12:$H$83,$A$12:$A$83,$A22,$C$12:$C$83,".")</f>
        <v>92631000</v>
      </c>
      <c r="AE22" s="24">
        <f>AB22</f>
        <v>92631000</v>
      </c>
    </row>
    <row r="23" spans="1:31" hidden="1" x14ac:dyDescent="0.25">
      <c r="A23" s="18" t="str">
        <f t="shared" ref="A23:A30" si="4">A22</f>
        <v>Conduct orientation to primary school heads - ToT</v>
      </c>
      <c r="B23" s="16" t="s">
        <v>98</v>
      </c>
      <c r="C23" s="16" t="s">
        <v>95</v>
      </c>
      <c r="D23" s="17">
        <f>'School head-Key13'!$D$18</f>
        <v>44</v>
      </c>
      <c r="E23" s="17">
        <v>4</v>
      </c>
      <c r="F23" s="25">
        <v>65000</v>
      </c>
      <c r="G23" s="25">
        <f t="shared" ref="G23:G26" si="5">D23*E23</f>
        <v>176</v>
      </c>
      <c r="H23" s="25">
        <f t="shared" ref="H23:H26" si="6">F23*G23</f>
        <v>11440000</v>
      </c>
      <c r="I23" s="16" t="s">
        <v>106</v>
      </c>
      <c r="M23" s="16" t="s">
        <v>95</v>
      </c>
      <c r="N23" s="26">
        <f>'School head-Key14'!$D$18</f>
        <v>5.5</v>
      </c>
      <c r="O23" s="17">
        <v>4</v>
      </c>
      <c r="P23" s="25">
        <v>65000</v>
      </c>
      <c r="Q23" s="25">
        <f t="shared" ref="Q23:Q26" si="7">N23*O23</f>
        <v>22</v>
      </c>
      <c r="R23" s="25">
        <f t="shared" ref="R23:R26" si="8">P23*Q23</f>
        <v>1430000</v>
      </c>
      <c r="S23" s="16" t="s">
        <v>106</v>
      </c>
      <c r="W23" s="16" t="s">
        <v>95</v>
      </c>
      <c r="X23" s="17">
        <f>'School head-Key13'!$D$18</f>
        <v>44</v>
      </c>
      <c r="Y23" s="17">
        <v>4</v>
      </c>
      <c r="Z23" s="25">
        <v>65000</v>
      </c>
      <c r="AA23" s="25">
        <f t="shared" ref="AA23:AA26" si="9">X23*Y23</f>
        <v>176</v>
      </c>
      <c r="AB23" s="25">
        <f t="shared" ref="AB23:AB26" si="10">Z23*AA23</f>
        <v>11440000</v>
      </c>
      <c r="AC23" s="16" t="s">
        <v>106</v>
      </c>
    </row>
    <row r="24" spans="1:31" hidden="1" x14ac:dyDescent="0.25">
      <c r="A24" s="18" t="str">
        <f t="shared" si="4"/>
        <v>Conduct orientation to primary school heads - ToT</v>
      </c>
      <c r="B24" s="16" t="s">
        <v>107</v>
      </c>
      <c r="C24" s="16" t="s">
        <v>95</v>
      </c>
      <c r="D24" s="17">
        <f>'School head-Key13'!$D$19</f>
        <v>200</v>
      </c>
      <c r="E24" s="17">
        <v>4</v>
      </c>
      <c r="F24" s="25">
        <v>65000</v>
      </c>
      <c r="G24" s="25">
        <f t="shared" si="5"/>
        <v>800</v>
      </c>
      <c r="H24" s="25">
        <f t="shared" si="6"/>
        <v>52000000</v>
      </c>
      <c r="I24" s="16" t="s">
        <v>106</v>
      </c>
      <c r="M24" s="16" t="s">
        <v>95</v>
      </c>
      <c r="N24" s="26">
        <f>'School head-Key14'!$D$19</f>
        <v>25</v>
      </c>
      <c r="O24" s="17">
        <v>4</v>
      </c>
      <c r="P24" s="25">
        <v>65000</v>
      </c>
      <c r="Q24" s="25">
        <f t="shared" si="7"/>
        <v>100</v>
      </c>
      <c r="R24" s="25">
        <f t="shared" si="8"/>
        <v>6500000</v>
      </c>
      <c r="S24" s="16" t="s">
        <v>106</v>
      </c>
      <c r="W24" s="16" t="s">
        <v>95</v>
      </c>
      <c r="X24" s="17">
        <f>'School head-Key13'!$D$19</f>
        <v>200</v>
      </c>
      <c r="Y24" s="17">
        <v>4</v>
      </c>
      <c r="Z24" s="25">
        <v>65000</v>
      </c>
      <c r="AA24" s="25">
        <f t="shared" si="9"/>
        <v>800</v>
      </c>
      <c r="AB24" s="25">
        <f t="shared" si="10"/>
        <v>52000000</v>
      </c>
      <c r="AC24" s="16" t="s">
        <v>106</v>
      </c>
    </row>
    <row r="25" spans="1:31" hidden="1" x14ac:dyDescent="0.25">
      <c r="A25" s="18" t="str">
        <f t="shared" si="4"/>
        <v>Conduct orientation to primary school heads - ToT</v>
      </c>
      <c r="B25" s="16" t="s">
        <v>100</v>
      </c>
      <c r="C25" s="16" t="s">
        <v>95</v>
      </c>
      <c r="D25" s="17">
        <f>'School head-Key13'!$D$18</f>
        <v>44</v>
      </c>
      <c r="E25" s="17">
        <v>1</v>
      </c>
      <c r="F25" s="25">
        <v>50000</v>
      </c>
      <c r="G25" s="25">
        <f t="shared" si="5"/>
        <v>44</v>
      </c>
      <c r="H25" s="25">
        <f t="shared" si="6"/>
        <v>2200000</v>
      </c>
      <c r="M25" s="16" t="s">
        <v>95</v>
      </c>
      <c r="N25" s="26">
        <f>'School head-Key14'!$D$18</f>
        <v>5.5</v>
      </c>
      <c r="O25" s="17">
        <v>1</v>
      </c>
      <c r="P25" s="25">
        <v>50000</v>
      </c>
      <c r="Q25" s="25">
        <f t="shared" si="7"/>
        <v>5.5</v>
      </c>
      <c r="R25" s="25">
        <f t="shared" si="8"/>
        <v>275000</v>
      </c>
      <c r="W25" s="16" t="s">
        <v>95</v>
      </c>
      <c r="X25" s="17">
        <f>'School head-Key13'!$D$18</f>
        <v>44</v>
      </c>
      <c r="Y25" s="17">
        <v>1</v>
      </c>
      <c r="Z25" s="25">
        <v>50000</v>
      </c>
      <c r="AA25" s="25">
        <f t="shared" si="9"/>
        <v>44</v>
      </c>
      <c r="AB25" s="25">
        <f t="shared" si="10"/>
        <v>2200000</v>
      </c>
    </row>
    <row r="26" spans="1:31" hidden="1" x14ac:dyDescent="0.25">
      <c r="A26" s="18" t="str">
        <f t="shared" si="4"/>
        <v>Conduct orientation to primary school heads - ToT</v>
      </c>
      <c r="B26" s="16" t="s">
        <v>108</v>
      </c>
      <c r="C26" s="16" t="s">
        <v>95</v>
      </c>
      <c r="D26" s="17">
        <f>'School head-Key13'!$D$19</f>
        <v>200</v>
      </c>
      <c r="E26" s="17">
        <v>1</v>
      </c>
      <c r="F26" s="25">
        <v>50000</v>
      </c>
      <c r="G26" s="25">
        <f t="shared" si="5"/>
        <v>200</v>
      </c>
      <c r="H26" s="25">
        <f t="shared" si="6"/>
        <v>10000000</v>
      </c>
      <c r="M26" s="16" t="s">
        <v>95</v>
      </c>
      <c r="N26" s="26">
        <f>'School head-Key14'!$D$19</f>
        <v>25</v>
      </c>
      <c r="O26" s="17">
        <v>1</v>
      </c>
      <c r="P26" s="25">
        <v>50000</v>
      </c>
      <c r="Q26" s="25">
        <f t="shared" si="7"/>
        <v>25</v>
      </c>
      <c r="R26" s="25">
        <f t="shared" si="8"/>
        <v>1250000</v>
      </c>
      <c r="W26" s="16" t="s">
        <v>95</v>
      </c>
      <c r="X26" s="17">
        <f>'School head-Key13'!$D$19</f>
        <v>200</v>
      </c>
      <c r="Y26" s="17">
        <v>1</v>
      </c>
      <c r="Z26" s="25">
        <v>50000</v>
      </c>
      <c r="AA26" s="25">
        <f t="shared" si="9"/>
        <v>200</v>
      </c>
      <c r="AB26" s="25">
        <f t="shared" si="10"/>
        <v>10000000</v>
      </c>
    </row>
    <row r="27" spans="1:31" hidden="1" x14ac:dyDescent="0.25">
      <c r="A27" s="18" t="str">
        <f t="shared" si="4"/>
        <v>Conduct orientation to primary school heads - ToT</v>
      </c>
      <c r="B27" s="16" t="s">
        <v>101</v>
      </c>
      <c r="C27" s="16" t="s">
        <v>95</v>
      </c>
      <c r="F27" s="16" t="s">
        <v>11</v>
      </c>
      <c r="H27" s="25">
        <v>1000000</v>
      </c>
      <c r="M27" s="16" t="s">
        <v>95</v>
      </c>
      <c r="N27" s="26"/>
      <c r="P27" s="16" t="s">
        <v>11</v>
      </c>
      <c r="R27" s="25">
        <v>1000000</v>
      </c>
      <c r="W27" s="16" t="s">
        <v>95</v>
      </c>
      <c r="Z27" s="16" t="s">
        <v>11</v>
      </c>
      <c r="AB27" s="25">
        <v>1000000</v>
      </c>
    </row>
    <row r="28" spans="1:31" hidden="1" x14ac:dyDescent="0.25">
      <c r="A28" s="18" t="str">
        <f t="shared" si="4"/>
        <v>Conduct orientation to primary school heads - ToT</v>
      </c>
      <c r="B28" s="16" t="s">
        <v>102</v>
      </c>
      <c r="C28" s="16" t="s">
        <v>95</v>
      </c>
      <c r="D28" s="17">
        <v>1</v>
      </c>
      <c r="E28" s="17">
        <v>3</v>
      </c>
      <c r="F28" s="25">
        <v>200000</v>
      </c>
      <c r="G28" s="25">
        <f t="shared" ref="G28:G29" si="11">D28*E28</f>
        <v>3</v>
      </c>
      <c r="H28" s="25">
        <f t="shared" ref="H28:H29" si="12">F28*G28</f>
        <v>600000</v>
      </c>
      <c r="M28" s="16" t="s">
        <v>95</v>
      </c>
      <c r="N28" s="26">
        <v>1</v>
      </c>
      <c r="O28" s="17">
        <v>3</v>
      </c>
      <c r="P28" s="25">
        <v>200000</v>
      </c>
      <c r="Q28" s="25">
        <f t="shared" ref="Q28:Q29" si="13">N28*O28</f>
        <v>3</v>
      </c>
      <c r="R28" s="25">
        <f t="shared" ref="R28:R29" si="14">P28*Q28</f>
        <v>600000</v>
      </c>
      <c r="W28" s="16" t="s">
        <v>95</v>
      </c>
      <c r="X28" s="17">
        <v>1</v>
      </c>
      <c r="Y28" s="17">
        <v>3</v>
      </c>
      <c r="Z28" s="25">
        <v>200000</v>
      </c>
      <c r="AA28" s="25">
        <f t="shared" ref="AA28:AA29" si="15">X28*Y28</f>
        <v>3</v>
      </c>
      <c r="AB28" s="25">
        <f t="shared" ref="AB28:AB29" si="16">Z28*AA28</f>
        <v>600000</v>
      </c>
    </row>
    <row r="29" spans="1:31" hidden="1" x14ac:dyDescent="0.25">
      <c r="A29" s="18" t="str">
        <f t="shared" si="4"/>
        <v>Conduct orientation to primary school heads - ToT</v>
      </c>
      <c r="B29" s="16" t="s">
        <v>103</v>
      </c>
      <c r="C29" s="16" t="s">
        <v>95</v>
      </c>
      <c r="D29" s="17">
        <f>SUM(D23:D24)</f>
        <v>244</v>
      </c>
      <c r="E29" s="17">
        <v>3</v>
      </c>
      <c r="F29" s="25">
        <v>15000</v>
      </c>
      <c r="G29" s="25">
        <f t="shared" si="11"/>
        <v>732</v>
      </c>
      <c r="H29" s="25">
        <f t="shared" si="12"/>
        <v>10980000</v>
      </c>
      <c r="M29" s="16" t="s">
        <v>95</v>
      </c>
      <c r="N29" s="26">
        <f>SUM(N23:N24)</f>
        <v>30.5</v>
      </c>
      <c r="O29" s="17">
        <v>3</v>
      </c>
      <c r="P29" s="25">
        <v>15000</v>
      </c>
      <c r="Q29" s="25">
        <f t="shared" si="13"/>
        <v>91.5</v>
      </c>
      <c r="R29" s="25">
        <f t="shared" si="14"/>
        <v>1372500</v>
      </c>
      <c r="W29" s="16" t="s">
        <v>95</v>
      </c>
      <c r="X29" s="17">
        <f>SUM(X23:X24)</f>
        <v>244</v>
      </c>
      <c r="Y29" s="17">
        <v>3</v>
      </c>
      <c r="Z29" s="25">
        <v>15000</v>
      </c>
      <c r="AA29" s="25">
        <f t="shared" si="15"/>
        <v>732</v>
      </c>
      <c r="AB29" s="25">
        <f t="shared" si="16"/>
        <v>10980000</v>
      </c>
    </row>
    <row r="30" spans="1:31" hidden="1" x14ac:dyDescent="0.25">
      <c r="A30" s="18" t="str">
        <f t="shared" si="4"/>
        <v>Conduct orientation to primary school heads - ToT</v>
      </c>
      <c r="B30" s="17" t="s">
        <v>104</v>
      </c>
      <c r="C30" s="17" t="s">
        <v>95</v>
      </c>
      <c r="F30" s="16" t="s">
        <v>11</v>
      </c>
      <c r="H30" s="27">
        <f>SUM(H23:H29)*5%</f>
        <v>4411000</v>
      </c>
      <c r="M30" s="17" t="s">
        <v>95</v>
      </c>
      <c r="N30" s="26"/>
      <c r="P30" s="16" t="s">
        <v>11</v>
      </c>
      <c r="R30" s="27">
        <f>SUM(R23:R29)*5%</f>
        <v>621375</v>
      </c>
      <c r="W30" s="17" t="s">
        <v>95</v>
      </c>
      <c r="Z30" s="16" t="s">
        <v>11</v>
      </c>
      <c r="AB30" s="27">
        <f>SUM(AB23:AB29)*5%</f>
        <v>4411000</v>
      </c>
    </row>
    <row r="31" spans="1:31" x14ac:dyDescent="0.25">
      <c r="A31" s="15" t="s">
        <v>109</v>
      </c>
      <c r="C31" s="18" t="s">
        <v>88</v>
      </c>
      <c r="H31" s="22">
        <f>SUMIFS($H$12:$H$83,$A$12:$A$83,$A31,$C$12:$C$83,".")</f>
        <v>5157275760</v>
      </c>
      <c r="K31" s="24">
        <f>H31</f>
        <v>5157275760</v>
      </c>
      <c r="M31" s="18" t="s">
        <v>88</v>
      </c>
      <c r="N31" s="26"/>
      <c r="R31" s="22">
        <f>SUMIFS($R$12:$R$83,$A$12:$A$83,$A31,$M$12:$M$83,".")</f>
        <v>287904802.5</v>
      </c>
      <c r="U31" s="24">
        <f>R31</f>
        <v>287904802.5</v>
      </c>
      <c r="W31" s="18" t="s">
        <v>87</v>
      </c>
      <c r="AB31" s="22">
        <f>SUMIFS($H$12:$H$83,$A$12:$A$83,$A31,$C$12:$C$83,".")</f>
        <v>5157275760</v>
      </c>
      <c r="AE31" s="24">
        <f>AB31</f>
        <v>5157275760</v>
      </c>
    </row>
    <row r="32" spans="1:31" hidden="1" x14ac:dyDescent="0.25">
      <c r="A32" s="18" t="str">
        <f t="shared" ref="A32:A42" si="17">A31</f>
        <v>Conduct orientation to primary school heads - training</v>
      </c>
      <c r="B32" s="16" t="s">
        <v>98</v>
      </c>
      <c r="C32" s="16" t="s">
        <v>95</v>
      </c>
      <c r="D32" s="17">
        <f>'School head-Key13'!$D$18</f>
        <v>44</v>
      </c>
      <c r="E32" s="26">
        <f>5*'School head-Key13'!$O$5</f>
        <v>21.251999999999999</v>
      </c>
      <c r="F32" s="25">
        <v>65000</v>
      </c>
      <c r="G32" s="25">
        <f t="shared" ref="G32:G41" si="18">D32*E32</f>
        <v>935.08799999999997</v>
      </c>
      <c r="H32" s="25">
        <f t="shared" ref="H32:H41" si="19">F32*G32</f>
        <v>60780720</v>
      </c>
      <c r="I32" s="16" t="s">
        <v>110</v>
      </c>
      <c r="M32" s="16" t="s">
        <v>95</v>
      </c>
      <c r="N32" s="26">
        <f>'School head-Key14'!$D$18</f>
        <v>5.5</v>
      </c>
      <c r="O32" s="26">
        <f>5*'School head-Key13'!$O$5</f>
        <v>21.251999999999999</v>
      </c>
      <c r="P32" s="25">
        <v>65000</v>
      </c>
      <c r="Q32" s="25">
        <f t="shared" ref="Q32:Q41" si="20">N32*O32</f>
        <v>116.886</v>
      </c>
      <c r="R32" s="25">
        <f t="shared" ref="R32:R41" si="21">P32*Q32</f>
        <v>7597590</v>
      </c>
      <c r="S32" s="16" t="s">
        <v>110</v>
      </c>
      <c r="W32" s="16" t="s">
        <v>95</v>
      </c>
      <c r="X32" s="17">
        <f>'School head-Key13'!$D$18</f>
        <v>44</v>
      </c>
      <c r="Y32" s="26">
        <f>5*'School head-Key13'!$O$5</f>
        <v>21.251999999999999</v>
      </c>
      <c r="Z32" s="25">
        <v>65000</v>
      </c>
      <c r="AA32" s="25">
        <f t="shared" ref="AA32:AA41" si="22">X32*Y32</f>
        <v>935.08799999999997</v>
      </c>
      <c r="AB32" s="25">
        <f t="shared" ref="AB32:AB41" si="23">Z32*AA32</f>
        <v>60780720</v>
      </c>
      <c r="AC32" s="16" t="s">
        <v>110</v>
      </c>
    </row>
    <row r="33" spans="1:31" hidden="1" x14ac:dyDescent="0.25">
      <c r="A33" s="18" t="str">
        <f t="shared" si="17"/>
        <v>Conduct orientation to primary school heads - training</v>
      </c>
      <c r="B33" s="16" t="s">
        <v>107</v>
      </c>
      <c r="C33" s="16" t="s">
        <v>95</v>
      </c>
      <c r="D33" s="17">
        <f>'School head-Key13'!$D$19</f>
        <v>200</v>
      </c>
      <c r="E33" s="26">
        <f>5*'School head-Key13'!$O$5</f>
        <v>21.251999999999999</v>
      </c>
      <c r="F33" s="25">
        <v>65000</v>
      </c>
      <c r="G33" s="25">
        <f t="shared" si="18"/>
        <v>4250.3999999999996</v>
      </c>
      <c r="H33" s="25">
        <f t="shared" si="19"/>
        <v>276276000</v>
      </c>
      <c r="I33" s="16" t="s">
        <v>110</v>
      </c>
      <c r="M33" s="16" t="s">
        <v>95</v>
      </c>
      <c r="N33" s="26">
        <f>'School head-Key14'!$D$19</f>
        <v>25</v>
      </c>
      <c r="O33" s="26">
        <f>5*'School head-Key13'!$O$5</f>
        <v>21.251999999999999</v>
      </c>
      <c r="P33" s="25">
        <v>65000</v>
      </c>
      <c r="Q33" s="25">
        <f t="shared" si="20"/>
        <v>531.29999999999995</v>
      </c>
      <c r="R33" s="25">
        <f t="shared" si="21"/>
        <v>34534500</v>
      </c>
      <c r="S33" s="16" t="s">
        <v>110</v>
      </c>
      <c r="W33" s="16" t="s">
        <v>95</v>
      </c>
      <c r="X33" s="17">
        <f>'School head-Key13'!$D$19</f>
        <v>200</v>
      </c>
      <c r="Y33" s="26">
        <f>5*'School head-Key13'!$O$5</f>
        <v>21.251999999999999</v>
      </c>
      <c r="Z33" s="25">
        <v>65000</v>
      </c>
      <c r="AA33" s="25">
        <f t="shared" si="22"/>
        <v>4250.3999999999996</v>
      </c>
      <c r="AB33" s="25">
        <f t="shared" si="23"/>
        <v>276276000</v>
      </c>
      <c r="AC33" s="16" t="s">
        <v>110</v>
      </c>
    </row>
    <row r="34" spans="1:31" hidden="1" x14ac:dyDescent="0.25">
      <c r="A34" s="18" t="str">
        <f t="shared" si="17"/>
        <v>Conduct orientation to primary school heads - training</v>
      </c>
      <c r="B34" s="16" t="s">
        <v>111</v>
      </c>
      <c r="C34" s="16" t="s">
        <v>95</v>
      </c>
      <c r="D34" s="17">
        <f>'School head-Key13'!$D$25</f>
        <v>15939</v>
      </c>
      <c r="E34" s="17">
        <v>4</v>
      </c>
      <c r="F34" s="25">
        <v>45000</v>
      </c>
      <c r="G34" s="25">
        <f t="shared" si="18"/>
        <v>63756</v>
      </c>
      <c r="H34" s="25">
        <f t="shared" si="19"/>
        <v>2869020000</v>
      </c>
      <c r="I34" s="16" t="s">
        <v>112</v>
      </c>
      <c r="M34" s="16" t="s">
        <v>95</v>
      </c>
      <c r="N34" s="26">
        <f>'School head-Key14'!$D$25</f>
        <v>796.94999999999993</v>
      </c>
      <c r="O34" s="17">
        <v>4</v>
      </c>
      <c r="P34" s="25">
        <v>45000</v>
      </c>
      <c r="Q34" s="25">
        <f t="shared" si="20"/>
        <v>3187.7999999999997</v>
      </c>
      <c r="R34" s="25">
        <f t="shared" si="21"/>
        <v>143451000</v>
      </c>
      <c r="S34" s="16" t="s">
        <v>112</v>
      </c>
      <c r="W34" s="16" t="s">
        <v>95</v>
      </c>
      <c r="X34" s="17">
        <f>'School head-Key13'!$D$25</f>
        <v>15939</v>
      </c>
      <c r="Y34" s="17">
        <v>4</v>
      </c>
      <c r="Z34" s="25">
        <v>45000</v>
      </c>
      <c r="AA34" s="25">
        <f t="shared" si="22"/>
        <v>63756</v>
      </c>
      <c r="AB34" s="25">
        <f t="shared" si="23"/>
        <v>2869020000</v>
      </c>
      <c r="AC34" s="16" t="s">
        <v>112</v>
      </c>
    </row>
    <row r="35" spans="1:31" hidden="1" x14ac:dyDescent="0.25">
      <c r="A35" s="18" t="str">
        <f t="shared" si="17"/>
        <v>Conduct orientation to primary school heads - training</v>
      </c>
      <c r="B35" s="16" t="s">
        <v>100</v>
      </c>
      <c r="C35" s="16" t="s">
        <v>95</v>
      </c>
      <c r="D35" s="17">
        <f>'School head-Key13'!$D$18</f>
        <v>44</v>
      </c>
      <c r="E35" s="26">
        <f>'School head-Key13'!$O$5</f>
        <v>4.2504</v>
      </c>
      <c r="F35" s="25">
        <v>50000</v>
      </c>
      <c r="G35" s="25">
        <f t="shared" si="18"/>
        <v>187.01759999999999</v>
      </c>
      <c r="H35" s="25">
        <f t="shared" si="19"/>
        <v>9350880</v>
      </c>
      <c r="M35" s="16" t="s">
        <v>95</v>
      </c>
      <c r="N35" s="26">
        <f>'School head-Key14'!$D$18</f>
        <v>5.5</v>
      </c>
      <c r="O35" s="26">
        <f>'School head-Key13'!$O$5</f>
        <v>4.2504</v>
      </c>
      <c r="P35" s="25">
        <v>50000</v>
      </c>
      <c r="Q35" s="25">
        <f t="shared" si="20"/>
        <v>23.377199999999998</v>
      </c>
      <c r="R35" s="25">
        <f t="shared" si="21"/>
        <v>1168860</v>
      </c>
      <c r="W35" s="16" t="s">
        <v>95</v>
      </c>
      <c r="X35" s="17">
        <f>'School head-Key13'!$D$18</f>
        <v>44</v>
      </c>
      <c r="Y35" s="26">
        <f>'School head-Key13'!$O$5</f>
        <v>4.2504</v>
      </c>
      <c r="Z35" s="25">
        <v>50000</v>
      </c>
      <c r="AA35" s="25">
        <f t="shared" si="22"/>
        <v>187.01759999999999</v>
      </c>
      <c r="AB35" s="25">
        <f t="shared" si="23"/>
        <v>9350880</v>
      </c>
    </row>
    <row r="36" spans="1:31" hidden="1" x14ac:dyDescent="0.25">
      <c r="A36" s="18" t="str">
        <f t="shared" si="17"/>
        <v>Conduct orientation to primary school heads - training</v>
      </c>
      <c r="B36" s="16" t="s">
        <v>108</v>
      </c>
      <c r="C36" s="16" t="s">
        <v>95</v>
      </c>
      <c r="D36" s="17">
        <f>'School head-Key13'!$D$19</f>
        <v>200</v>
      </c>
      <c r="E36" s="26">
        <f>'School head-Key13'!$O$5</f>
        <v>4.2504</v>
      </c>
      <c r="F36" s="25">
        <v>50000</v>
      </c>
      <c r="G36" s="25">
        <f t="shared" si="18"/>
        <v>850.08</v>
      </c>
      <c r="H36" s="25">
        <f t="shared" si="19"/>
        <v>42504000</v>
      </c>
      <c r="M36" s="16" t="s">
        <v>95</v>
      </c>
      <c r="N36" s="26">
        <f>'School head-Key14'!$D$19</f>
        <v>25</v>
      </c>
      <c r="O36" s="26">
        <f>'School head-Key13'!$O$5</f>
        <v>4.2504</v>
      </c>
      <c r="P36" s="25">
        <v>50000</v>
      </c>
      <c r="Q36" s="25">
        <f t="shared" si="20"/>
        <v>106.26</v>
      </c>
      <c r="R36" s="25">
        <f t="shared" si="21"/>
        <v>5313000</v>
      </c>
      <c r="W36" s="16" t="s">
        <v>95</v>
      </c>
      <c r="X36" s="17">
        <f>'School head-Key13'!$D$19</f>
        <v>200</v>
      </c>
      <c r="Y36" s="26">
        <f>'School head-Key13'!$O$5</f>
        <v>4.2504</v>
      </c>
      <c r="Z36" s="25">
        <v>50000</v>
      </c>
      <c r="AA36" s="25">
        <f t="shared" si="22"/>
        <v>850.08</v>
      </c>
      <c r="AB36" s="25">
        <f t="shared" si="23"/>
        <v>42504000</v>
      </c>
    </row>
    <row r="37" spans="1:31" hidden="1" x14ac:dyDescent="0.25">
      <c r="A37" s="18" t="str">
        <f t="shared" si="17"/>
        <v>Conduct orientation to primary school heads - training</v>
      </c>
      <c r="B37" s="16" t="s">
        <v>113</v>
      </c>
      <c r="C37" s="16" t="s">
        <v>95</v>
      </c>
      <c r="D37" s="17">
        <f>'School head-Key13'!$D$25</f>
        <v>15939</v>
      </c>
      <c r="E37" s="17">
        <v>1</v>
      </c>
      <c r="F37" s="25">
        <v>40000</v>
      </c>
      <c r="G37" s="25">
        <f t="shared" si="18"/>
        <v>15939</v>
      </c>
      <c r="H37" s="25">
        <f t="shared" si="19"/>
        <v>637560000</v>
      </c>
      <c r="M37" s="16" t="s">
        <v>95</v>
      </c>
      <c r="N37" s="26">
        <f>'School head-Key14'!$D$25</f>
        <v>796.94999999999993</v>
      </c>
      <c r="O37" s="17">
        <v>1</v>
      </c>
      <c r="P37" s="25">
        <v>40000</v>
      </c>
      <c r="Q37" s="25">
        <f t="shared" si="20"/>
        <v>796.94999999999993</v>
      </c>
      <c r="R37" s="25">
        <f t="shared" si="21"/>
        <v>31877999.999999996</v>
      </c>
      <c r="W37" s="16" t="s">
        <v>95</v>
      </c>
      <c r="X37" s="17">
        <f>'School head-Key13'!$D$25</f>
        <v>15939</v>
      </c>
      <c r="Y37" s="17">
        <v>1</v>
      </c>
      <c r="Z37" s="25">
        <v>40000</v>
      </c>
      <c r="AA37" s="25">
        <f t="shared" si="22"/>
        <v>15939</v>
      </c>
      <c r="AB37" s="25">
        <f t="shared" si="23"/>
        <v>637560000</v>
      </c>
    </row>
    <row r="38" spans="1:31" hidden="1" x14ac:dyDescent="0.25">
      <c r="A38" s="18" t="str">
        <f t="shared" si="17"/>
        <v>Conduct orientation to primary school heads - training</v>
      </c>
      <c r="B38" s="16" t="s">
        <v>114</v>
      </c>
      <c r="C38" s="16" t="s">
        <v>95</v>
      </c>
      <c r="D38" s="17">
        <v>5</v>
      </c>
      <c r="E38" s="26">
        <f>'School head-Key13'!$O$4</f>
        <v>106.26</v>
      </c>
      <c r="F38" s="27">
        <v>2000</v>
      </c>
      <c r="G38" s="25">
        <f t="shared" si="18"/>
        <v>531.30000000000007</v>
      </c>
      <c r="H38" s="25">
        <f t="shared" si="19"/>
        <v>1062600.0000000002</v>
      </c>
      <c r="M38" s="16" t="s">
        <v>95</v>
      </c>
      <c r="N38" s="26">
        <v>5</v>
      </c>
      <c r="O38" s="26">
        <f>'School head-Key13'!$O$4</f>
        <v>106.26</v>
      </c>
      <c r="P38" s="27">
        <v>2000</v>
      </c>
      <c r="Q38" s="25">
        <f t="shared" si="20"/>
        <v>531.30000000000007</v>
      </c>
      <c r="R38" s="25">
        <f t="shared" si="21"/>
        <v>1062600.0000000002</v>
      </c>
      <c r="W38" s="16" t="s">
        <v>95</v>
      </c>
      <c r="X38" s="17">
        <v>5</v>
      </c>
      <c r="Y38" s="26">
        <f>'School head-Key13'!$O$4</f>
        <v>106.26</v>
      </c>
      <c r="Z38" s="27">
        <v>2000</v>
      </c>
      <c r="AA38" s="25">
        <f t="shared" si="22"/>
        <v>531.30000000000007</v>
      </c>
      <c r="AB38" s="25">
        <f t="shared" si="23"/>
        <v>1062600.0000000002</v>
      </c>
    </row>
    <row r="39" spans="1:31" hidden="1" x14ac:dyDescent="0.25">
      <c r="A39" s="18" t="str">
        <f t="shared" si="17"/>
        <v>Conduct orientation to primary school heads - training</v>
      </c>
      <c r="B39" s="16" t="s">
        <v>115</v>
      </c>
      <c r="C39" s="16" t="s">
        <v>95</v>
      </c>
      <c r="D39" s="17">
        <f>D34</f>
        <v>15939</v>
      </c>
      <c r="E39" s="17">
        <v>1</v>
      </c>
      <c r="F39" s="27">
        <v>15000</v>
      </c>
      <c r="G39" s="25">
        <f t="shared" si="18"/>
        <v>15939</v>
      </c>
      <c r="H39" s="25">
        <f t="shared" si="19"/>
        <v>239085000</v>
      </c>
      <c r="M39" s="16" t="s">
        <v>95</v>
      </c>
      <c r="N39" s="26">
        <f>N34</f>
        <v>796.94999999999993</v>
      </c>
      <c r="O39" s="17">
        <v>1</v>
      </c>
      <c r="P39" s="27">
        <v>15000</v>
      </c>
      <c r="Q39" s="25">
        <f t="shared" si="20"/>
        <v>796.94999999999993</v>
      </c>
      <c r="R39" s="25">
        <f t="shared" si="21"/>
        <v>11954249.999999998</v>
      </c>
      <c r="W39" s="16" t="s">
        <v>95</v>
      </c>
      <c r="X39" s="17">
        <f>X34</f>
        <v>15939</v>
      </c>
      <c r="Y39" s="17">
        <v>1</v>
      </c>
      <c r="Z39" s="27">
        <v>15000</v>
      </c>
      <c r="AA39" s="25">
        <f t="shared" si="22"/>
        <v>15939</v>
      </c>
      <c r="AB39" s="25">
        <f t="shared" si="23"/>
        <v>239085000</v>
      </c>
    </row>
    <row r="40" spans="1:31" hidden="1" x14ac:dyDescent="0.25">
      <c r="A40" s="18" t="str">
        <f t="shared" si="17"/>
        <v>Conduct orientation to primary school heads - training</v>
      </c>
      <c r="B40" s="16" t="s">
        <v>102</v>
      </c>
      <c r="C40" s="16" t="s">
        <v>95</v>
      </c>
      <c r="D40" s="17">
        <v>1</v>
      </c>
      <c r="E40" s="26">
        <f>3*'School head-Key13'!O4</f>
        <v>318.78000000000003</v>
      </c>
      <c r="F40" s="25">
        <v>150000</v>
      </c>
      <c r="G40" s="25">
        <f t="shared" si="18"/>
        <v>318.78000000000003</v>
      </c>
      <c r="H40" s="25">
        <f t="shared" si="19"/>
        <v>47817000.000000007</v>
      </c>
      <c r="M40" s="16" t="s">
        <v>95</v>
      </c>
      <c r="N40" s="26">
        <v>1</v>
      </c>
      <c r="O40" s="26">
        <f>3*'School head-Key13'!Y4</f>
        <v>0</v>
      </c>
      <c r="P40" s="25">
        <v>150000</v>
      </c>
      <c r="Q40" s="25">
        <f t="shared" si="20"/>
        <v>0</v>
      </c>
      <c r="R40" s="25">
        <f t="shared" si="21"/>
        <v>0</v>
      </c>
      <c r="W40" s="16" t="s">
        <v>95</v>
      </c>
      <c r="X40" s="17">
        <v>1</v>
      </c>
      <c r="Y40" s="26">
        <f>3*'School head-Key13'!AI4</f>
        <v>0</v>
      </c>
      <c r="Z40" s="25">
        <v>150000</v>
      </c>
      <c r="AA40" s="25">
        <f t="shared" si="22"/>
        <v>0</v>
      </c>
      <c r="AB40" s="25">
        <f t="shared" si="23"/>
        <v>0</v>
      </c>
    </row>
    <row r="41" spans="1:31" hidden="1" x14ac:dyDescent="0.25">
      <c r="A41" s="18" t="str">
        <f t="shared" si="17"/>
        <v>Conduct orientation to primary school heads - training</v>
      </c>
      <c r="B41" s="16" t="s">
        <v>103</v>
      </c>
      <c r="C41" s="16" t="s">
        <v>95</v>
      </c>
      <c r="D41" s="17">
        <f>SUM(D32:D34)</f>
        <v>16183</v>
      </c>
      <c r="E41" s="17">
        <v>3</v>
      </c>
      <c r="F41" s="25">
        <v>15000</v>
      </c>
      <c r="G41" s="25">
        <f t="shared" si="18"/>
        <v>48549</v>
      </c>
      <c r="H41" s="25">
        <f t="shared" si="19"/>
        <v>728235000</v>
      </c>
      <c r="M41" s="16" t="s">
        <v>95</v>
      </c>
      <c r="N41" s="26">
        <f>SUM(N32:N34)</f>
        <v>827.44999999999993</v>
      </c>
      <c r="O41" s="17">
        <v>3</v>
      </c>
      <c r="P41" s="25">
        <v>15000</v>
      </c>
      <c r="Q41" s="25">
        <f t="shared" si="20"/>
        <v>2482.35</v>
      </c>
      <c r="R41" s="25">
        <f t="shared" si="21"/>
        <v>37235250</v>
      </c>
      <c r="W41" s="16" t="s">
        <v>95</v>
      </c>
      <c r="X41" s="17">
        <f>SUM(X32:X34)</f>
        <v>16183</v>
      </c>
      <c r="Y41" s="17">
        <v>3</v>
      </c>
      <c r="Z41" s="25">
        <v>15000</v>
      </c>
      <c r="AA41" s="25">
        <f t="shared" si="22"/>
        <v>48549</v>
      </c>
      <c r="AB41" s="25">
        <f t="shared" si="23"/>
        <v>728235000</v>
      </c>
    </row>
    <row r="42" spans="1:31" hidden="1" x14ac:dyDescent="0.25">
      <c r="A42" s="18" t="str">
        <f t="shared" si="17"/>
        <v>Conduct orientation to primary school heads - training</v>
      </c>
      <c r="B42" s="17" t="s">
        <v>104</v>
      </c>
      <c r="C42" s="17" t="s">
        <v>95</v>
      </c>
      <c r="F42" s="16" t="s">
        <v>11</v>
      </c>
      <c r="H42" s="27">
        <f>SUM(H32:H41)*5%</f>
        <v>245584560</v>
      </c>
      <c r="M42" s="17" t="s">
        <v>95</v>
      </c>
      <c r="N42" s="26"/>
      <c r="P42" s="16" t="s">
        <v>11</v>
      </c>
      <c r="R42" s="27">
        <f>SUM(R32:R41)*5%</f>
        <v>13709752.5</v>
      </c>
      <c r="W42" s="17" t="s">
        <v>95</v>
      </c>
      <c r="Z42" s="16" t="s">
        <v>11</v>
      </c>
      <c r="AB42" s="27">
        <f>SUM(AB32:AB41)*5%</f>
        <v>243193710</v>
      </c>
    </row>
    <row r="43" spans="1:31" x14ac:dyDescent="0.25">
      <c r="A43" s="15" t="s">
        <v>116</v>
      </c>
      <c r="C43" s="18" t="s">
        <v>89</v>
      </c>
      <c r="H43" s="22">
        <f>SUMIFS($H$12:$H$83,$A$12:$A$83,$A43,$C$12:$C$83,".")</f>
        <v>7297500</v>
      </c>
      <c r="K43" s="24">
        <f>H43</f>
        <v>7297500</v>
      </c>
      <c r="M43" s="18" t="s">
        <v>89</v>
      </c>
      <c r="N43" s="26"/>
      <c r="R43" s="22">
        <f>SUMIFS($R$12:$R$83,$A$12:$A$83,$A43,$M$12:$M$83,".")</f>
        <v>1739062.5</v>
      </c>
      <c r="U43" s="24">
        <f>R43</f>
        <v>1739062.5</v>
      </c>
      <c r="W43" s="18" t="s">
        <v>88</v>
      </c>
      <c r="AB43" s="22">
        <f>SUMIFS($H$12:$H$83,$A$12:$A$83,$A43,$C$12:$C$83,".")</f>
        <v>7297500</v>
      </c>
      <c r="AE43" s="24">
        <f>AB43</f>
        <v>7297500</v>
      </c>
    </row>
    <row r="44" spans="1:31" hidden="1" x14ac:dyDescent="0.25">
      <c r="A44" s="18" t="str">
        <f t="shared" ref="A44:A49" si="24">A43</f>
        <v>Conduct orientation to secondary school heads - workshop</v>
      </c>
      <c r="B44" s="16" t="s">
        <v>98</v>
      </c>
      <c r="C44" s="16" t="s">
        <v>95</v>
      </c>
      <c r="D44" s="17">
        <f>'School head-Key13'!$H$18</f>
        <v>22</v>
      </c>
      <c r="E44" s="17">
        <v>3</v>
      </c>
      <c r="F44" s="25">
        <v>65000</v>
      </c>
      <c r="G44" s="25">
        <f t="shared" ref="G44:G45" si="25">D44*E44</f>
        <v>66</v>
      </c>
      <c r="H44" s="25">
        <f t="shared" ref="H44:H45" si="26">F44*G44</f>
        <v>4290000</v>
      </c>
      <c r="I44" s="16" t="s">
        <v>99</v>
      </c>
      <c r="M44" s="16" t="s">
        <v>95</v>
      </c>
      <c r="N44" s="26">
        <f>'School head-Key14'!$H$18</f>
        <v>2.75</v>
      </c>
      <c r="O44" s="17">
        <v>3</v>
      </c>
      <c r="P44" s="25">
        <v>65000</v>
      </c>
      <c r="Q44" s="25">
        <f t="shared" ref="Q44:Q45" si="27">N44*O44</f>
        <v>8.25</v>
      </c>
      <c r="R44" s="25">
        <f t="shared" ref="R44:R45" si="28">P44*Q44</f>
        <v>536250</v>
      </c>
      <c r="S44" s="16" t="s">
        <v>99</v>
      </c>
      <c r="W44" s="16" t="s">
        <v>95</v>
      </c>
      <c r="X44" s="17">
        <f>'School head-Key13'!$H$18</f>
        <v>22</v>
      </c>
      <c r="Y44" s="17">
        <v>3</v>
      </c>
      <c r="Z44" s="25">
        <v>65000</v>
      </c>
      <c r="AA44" s="25">
        <f t="shared" ref="AA44:AA45" si="29">X44*Y44</f>
        <v>66</v>
      </c>
      <c r="AB44" s="25">
        <f t="shared" ref="AB44:AB45" si="30">Z44*AA44</f>
        <v>4290000</v>
      </c>
      <c r="AC44" s="16" t="s">
        <v>99</v>
      </c>
    </row>
    <row r="45" spans="1:31" hidden="1" x14ac:dyDescent="0.25">
      <c r="A45" s="18" t="str">
        <f t="shared" si="24"/>
        <v>Conduct orientation to secondary school heads - workshop</v>
      </c>
      <c r="B45" s="16" t="s">
        <v>100</v>
      </c>
      <c r="C45" s="16" t="s">
        <v>95</v>
      </c>
      <c r="D45" s="17">
        <f>'School head-Key13'!$H$18</f>
        <v>22</v>
      </c>
      <c r="E45" s="17">
        <v>1</v>
      </c>
      <c r="F45" s="25">
        <v>50000</v>
      </c>
      <c r="G45" s="25">
        <f t="shared" si="25"/>
        <v>22</v>
      </c>
      <c r="H45" s="25">
        <f t="shared" si="26"/>
        <v>1100000</v>
      </c>
      <c r="M45" s="16" t="s">
        <v>95</v>
      </c>
      <c r="N45" s="26">
        <f>'School head-Key14'!$H$18</f>
        <v>2.75</v>
      </c>
      <c r="O45" s="17">
        <v>1</v>
      </c>
      <c r="P45" s="25">
        <v>50000</v>
      </c>
      <c r="Q45" s="25">
        <f t="shared" si="27"/>
        <v>2.75</v>
      </c>
      <c r="R45" s="25">
        <f t="shared" si="28"/>
        <v>137500</v>
      </c>
      <c r="W45" s="16" t="s">
        <v>95</v>
      </c>
      <c r="X45" s="17">
        <f>'School head-Key13'!$H$18</f>
        <v>22</v>
      </c>
      <c r="Y45" s="17">
        <v>1</v>
      </c>
      <c r="Z45" s="25">
        <v>50000</v>
      </c>
      <c r="AA45" s="25">
        <f t="shared" si="29"/>
        <v>22</v>
      </c>
      <c r="AB45" s="25">
        <f t="shared" si="30"/>
        <v>1100000</v>
      </c>
    </row>
    <row r="46" spans="1:31" hidden="1" x14ac:dyDescent="0.25">
      <c r="A46" s="18" t="str">
        <f t="shared" si="24"/>
        <v>Conduct orientation to secondary school heads - workshop</v>
      </c>
      <c r="B46" s="16" t="s">
        <v>101</v>
      </c>
      <c r="C46" s="16" t="s">
        <v>95</v>
      </c>
      <c r="F46" s="16" t="s">
        <v>11</v>
      </c>
      <c r="H46" s="25">
        <v>500000</v>
      </c>
      <c r="M46" s="16" t="s">
        <v>95</v>
      </c>
      <c r="N46" s="26"/>
      <c r="P46" s="16" t="s">
        <v>11</v>
      </c>
      <c r="R46" s="25">
        <v>500000</v>
      </c>
      <c r="W46" s="16" t="s">
        <v>95</v>
      </c>
      <c r="Z46" s="16" t="s">
        <v>11</v>
      </c>
      <c r="AB46" s="25">
        <v>500000</v>
      </c>
    </row>
    <row r="47" spans="1:31" hidden="1" x14ac:dyDescent="0.25">
      <c r="A47" s="18" t="str">
        <f t="shared" si="24"/>
        <v>Conduct orientation to secondary school heads - workshop</v>
      </c>
      <c r="B47" s="16" t="s">
        <v>102</v>
      </c>
      <c r="C47" s="16" t="s">
        <v>95</v>
      </c>
      <c r="D47" s="17">
        <v>1</v>
      </c>
      <c r="E47" s="17">
        <v>2</v>
      </c>
      <c r="F47" s="25">
        <v>200000</v>
      </c>
      <c r="G47" s="25">
        <f t="shared" ref="G47:G48" si="31">D47*E47</f>
        <v>2</v>
      </c>
      <c r="H47" s="25">
        <f t="shared" ref="H47:H48" si="32">F47*G47</f>
        <v>400000</v>
      </c>
      <c r="M47" s="16" t="s">
        <v>95</v>
      </c>
      <c r="N47" s="26">
        <v>1</v>
      </c>
      <c r="O47" s="17">
        <v>2</v>
      </c>
      <c r="P47" s="25">
        <v>200000</v>
      </c>
      <c r="Q47" s="25">
        <f t="shared" ref="Q47:Q48" si="33">N47*O47</f>
        <v>2</v>
      </c>
      <c r="R47" s="25">
        <f t="shared" ref="R47:R48" si="34">P47*Q47</f>
        <v>400000</v>
      </c>
      <c r="W47" s="16" t="s">
        <v>95</v>
      </c>
      <c r="X47" s="17">
        <v>1</v>
      </c>
      <c r="Y47" s="17">
        <v>2</v>
      </c>
      <c r="Z47" s="25">
        <v>200000</v>
      </c>
      <c r="AA47" s="25">
        <f t="shared" ref="AA47:AA48" si="35">X47*Y47</f>
        <v>2</v>
      </c>
      <c r="AB47" s="25">
        <f t="shared" ref="AB47:AB48" si="36">Z47*AA47</f>
        <v>400000</v>
      </c>
    </row>
    <row r="48" spans="1:31" hidden="1" x14ac:dyDescent="0.25">
      <c r="A48" s="18" t="str">
        <f t="shared" si="24"/>
        <v>Conduct orientation to secondary school heads - workshop</v>
      </c>
      <c r="B48" s="16" t="s">
        <v>103</v>
      </c>
      <c r="C48" s="16" t="s">
        <v>95</v>
      </c>
      <c r="D48" s="17">
        <f>'School head-Key13'!$H$18</f>
        <v>22</v>
      </c>
      <c r="E48" s="17">
        <v>2</v>
      </c>
      <c r="F48" s="25">
        <v>15000</v>
      </c>
      <c r="G48" s="25">
        <f t="shared" si="31"/>
        <v>44</v>
      </c>
      <c r="H48" s="25">
        <f t="shared" si="32"/>
        <v>660000</v>
      </c>
      <c r="M48" s="16" t="s">
        <v>95</v>
      </c>
      <c r="N48" s="26">
        <f>'School head-Key14'!$H$18</f>
        <v>2.75</v>
      </c>
      <c r="O48" s="17">
        <v>2</v>
      </c>
      <c r="P48" s="25">
        <v>15000</v>
      </c>
      <c r="Q48" s="25">
        <f t="shared" si="33"/>
        <v>5.5</v>
      </c>
      <c r="R48" s="25">
        <f t="shared" si="34"/>
        <v>82500</v>
      </c>
      <c r="W48" s="16" t="s">
        <v>95</v>
      </c>
      <c r="X48" s="17">
        <f>'School head-Key13'!$H$18</f>
        <v>22</v>
      </c>
      <c r="Y48" s="17">
        <v>2</v>
      </c>
      <c r="Z48" s="25">
        <v>15000</v>
      </c>
      <c r="AA48" s="25">
        <f t="shared" si="35"/>
        <v>44</v>
      </c>
      <c r="AB48" s="25">
        <f t="shared" si="36"/>
        <v>660000</v>
      </c>
    </row>
    <row r="49" spans="1:31" hidden="1" x14ac:dyDescent="0.25">
      <c r="A49" s="18" t="str">
        <f t="shared" si="24"/>
        <v>Conduct orientation to secondary school heads - workshop</v>
      </c>
      <c r="B49" s="17" t="s">
        <v>104</v>
      </c>
      <c r="C49" s="17" t="s">
        <v>95</v>
      </c>
      <c r="F49" s="16" t="s">
        <v>11</v>
      </c>
      <c r="H49" s="27">
        <f>SUM(H44:H48)*5%</f>
        <v>347500</v>
      </c>
      <c r="M49" s="17" t="s">
        <v>95</v>
      </c>
      <c r="N49" s="26"/>
      <c r="P49" s="16" t="s">
        <v>11</v>
      </c>
      <c r="R49" s="27">
        <f>SUM(R44:R48)*5%</f>
        <v>82812.5</v>
      </c>
      <c r="W49" s="17" t="s">
        <v>95</v>
      </c>
      <c r="Z49" s="16" t="s">
        <v>11</v>
      </c>
      <c r="AB49" s="27">
        <f>SUM(AB44:AB48)*5%</f>
        <v>347500</v>
      </c>
    </row>
    <row r="50" spans="1:31" x14ac:dyDescent="0.25">
      <c r="A50" s="15" t="s">
        <v>117</v>
      </c>
      <c r="C50" s="18" t="s">
        <v>89</v>
      </c>
      <c r="H50" s="22">
        <f>SUMIFS($H$12:$H$83,$A$12:$A$83,$A50,$C$12:$C$83,".")</f>
        <v>30381750</v>
      </c>
      <c r="K50" s="24">
        <f>H50</f>
        <v>30381750</v>
      </c>
      <c r="M50" s="18" t="s">
        <v>89</v>
      </c>
      <c r="N50" s="26"/>
      <c r="R50" s="22">
        <f>SUMIFS($R$12:$R$83,$A$12:$A$83,$A50,$M$12:$M$83,".")</f>
        <v>5267718.75</v>
      </c>
      <c r="U50" s="24">
        <f>R50</f>
        <v>5267718.75</v>
      </c>
      <c r="W50" s="18" t="s">
        <v>88</v>
      </c>
      <c r="AB50" s="22">
        <f>SUMIFS($H$12:$H$83,$A$12:$A$83,$A50,$C$12:$C$83,".")</f>
        <v>30381750</v>
      </c>
      <c r="AE50" s="24">
        <f>AB50</f>
        <v>30381750</v>
      </c>
    </row>
    <row r="51" spans="1:31" hidden="1" x14ac:dyDescent="0.25">
      <c r="A51" s="18" t="str">
        <f t="shared" ref="A51:A58" si="37">A50</f>
        <v>Conduct orientation to secondary school heads - ToT</v>
      </c>
      <c r="B51" s="16" t="s">
        <v>98</v>
      </c>
      <c r="C51" s="16" t="s">
        <v>95</v>
      </c>
      <c r="D51" s="17">
        <f>'School head-Key13'!$H$18</f>
        <v>22</v>
      </c>
      <c r="E51" s="17">
        <v>4</v>
      </c>
      <c r="F51" s="25">
        <v>65000</v>
      </c>
      <c r="G51" s="25">
        <f t="shared" ref="G51:G54" si="38">D51*E51</f>
        <v>88</v>
      </c>
      <c r="H51" s="25">
        <f t="shared" ref="H51:H54" si="39">F51*G51</f>
        <v>5720000</v>
      </c>
      <c r="I51" s="16" t="s">
        <v>106</v>
      </c>
      <c r="M51" s="16" t="s">
        <v>95</v>
      </c>
      <c r="N51" s="26">
        <f>'School head-Key14'!$H$18</f>
        <v>2.75</v>
      </c>
      <c r="O51" s="17">
        <v>4</v>
      </c>
      <c r="P51" s="25">
        <v>65000</v>
      </c>
      <c r="Q51" s="25">
        <f t="shared" ref="Q51:Q54" si="40">N51*O51</f>
        <v>11</v>
      </c>
      <c r="R51" s="25">
        <f t="shared" ref="R51:R54" si="41">P51*Q51</f>
        <v>715000</v>
      </c>
      <c r="S51" s="16" t="s">
        <v>106</v>
      </c>
      <c r="W51" s="16" t="s">
        <v>95</v>
      </c>
      <c r="X51" s="17">
        <f>'School head-Key13'!$H$18</f>
        <v>22</v>
      </c>
      <c r="Y51" s="17">
        <v>4</v>
      </c>
      <c r="Z51" s="25">
        <v>65000</v>
      </c>
      <c r="AA51" s="25">
        <f t="shared" ref="AA51:AA54" si="42">X51*Y51</f>
        <v>88</v>
      </c>
      <c r="AB51" s="25">
        <f t="shared" ref="AB51:AB54" si="43">Z51*AA51</f>
        <v>5720000</v>
      </c>
      <c r="AC51" s="16" t="s">
        <v>106</v>
      </c>
    </row>
    <row r="52" spans="1:31" hidden="1" x14ac:dyDescent="0.25">
      <c r="A52" s="18" t="str">
        <f t="shared" si="37"/>
        <v>Conduct orientation to secondary school heads - ToT</v>
      </c>
      <c r="B52" s="16" t="s">
        <v>107</v>
      </c>
      <c r="C52" s="16" t="s">
        <v>95</v>
      </c>
      <c r="D52" s="17">
        <f>'School head-Key13'!$H$19</f>
        <v>55</v>
      </c>
      <c r="E52" s="17">
        <v>4</v>
      </c>
      <c r="F52" s="25">
        <v>65000</v>
      </c>
      <c r="G52" s="25">
        <f t="shared" si="38"/>
        <v>220</v>
      </c>
      <c r="H52" s="25">
        <f t="shared" si="39"/>
        <v>14300000</v>
      </c>
      <c r="I52" s="16" t="s">
        <v>106</v>
      </c>
      <c r="M52" s="16" t="s">
        <v>95</v>
      </c>
      <c r="N52" s="26">
        <f>'School head-Key14'!$H$19</f>
        <v>6.875</v>
      </c>
      <c r="O52" s="17">
        <v>4</v>
      </c>
      <c r="P52" s="25">
        <v>65000</v>
      </c>
      <c r="Q52" s="25">
        <f t="shared" si="40"/>
        <v>27.5</v>
      </c>
      <c r="R52" s="25">
        <f t="shared" si="41"/>
        <v>1787500</v>
      </c>
      <c r="S52" s="16" t="s">
        <v>106</v>
      </c>
      <c r="W52" s="16" t="s">
        <v>95</v>
      </c>
      <c r="X52" s="17">
        <f>'School head-Key13'!$H$19</f>
        <v>55</v>
      </c>
      <c r="Y52" s="17">
        <v>4</v>
      </c>
      <c r="Z52" s="25">
        <v>65000</v>
      </c>
      <c r="AA52" s="25">
        <f t="shared" si="42"/>
        <v>220</v>
      </c>
      <c r="AB52" s="25">
        <f t="shared" si="43"/>
        <v>14300000</v>
      </c>
      <c r="AC52" s="16" t="s">
        <v>106</v>
      </c>
    </row>
    <row r="53" spans="1:31" hidden="1" x14ac:dyDescent="0.25">
      <c r="A53" s="18" t="str">
        <f t="shared" si="37"/>
        <v>Conduct orientation to secondary school heads - ToT</v>
      </c>
      <c r="B53" s="16" t="s">
        <v>100</v>
      </c>
      <c r="C53" s="16" t="s">
        <v>95</v>
      </c>
      <c r="D53" s="17">
        <f>'School head-Key13'!$H$18</f>
        <v>22</v>
      </c>
      <c r="E53" s="17">
        <v>1</v>
      </c>
      <c r="F53" s="25">
        <v>50000</v>
      </c>
      <c r="G53" s="25">
        <f t="shared" si="38"/>
        <v>22</v>
      </c>
      <c r="H53" s="25">
        <f t="shared" si="39"/>
        <v>1100000</v>
      </c>
      <c r="M53" s="16" t="s">
        <v>95</v>
      </c>
      <c r="N53" s="26">
        <f>'School head-Key14'!$H$18</f>
        <v>2.75</v>
      </c>
      <c r="O53" s="17">
        <v>1</v>
      </c>
      <c r="P53" s="25">
        <v>50000</v>
      </c>
      <c r="Q53" s="25">
        <f t="shared" si="40"/>
        <v>2.75</v>
      </c>
      <c r="R53" s="25">
        <f t="shared" si="41"/>
        <v>137500</v>
      </c>
      <c r="W53" s="16" t="s">
        <v>95</v>
      </c>
      <c r="X53" s="17">
        <f>'School head-Key13'!$H$18</f>
        <v>22</v>
      </c>
      <c r="Y53" s="17">
        <v>1</v>
      </c>
      <c r="Z53" s="25">
        <v>50000</v>
      </c>
      <c r="AA53" s="25">
        <f t="shared" si="42"/>
        <v>22</v>
      </c>
      <c r="AB53" s="25">
        <f t="shared" si="43"/>
        <v>1100000</v>
      </c>
    </row>
    <row r="54" spans="1:31" hidden="1" x14ac:dyDescent="0.25">
      <c r="A54" s="18" t="str">
        <f t="shared" si="37"/>
        <v>Conduct orientation to secondary school heads - ToT</v>
      </c>
      <c r="B54" s="16" t="s">
        <v>108</v>
      </c>
      <c r="C54" s="16" t="s">
        <v>95</v>
      </c>
      <c r="D54" s="17">
        <f>'School head-Key13'!$H$19</f>
        <v>55</v>
      </c>
      <c r="E54" s="17">
        <v>1</v>
      </c>
      <c r="F54" s="25">
        <v>50000</v>
      </c>
      <c r="G54" s="25">
        <f t="shared" si="38"/>
        <v>55</v>
      </c>
      <c r="H54" s="25">
        <f t="shared" si="39"/>
        <v>2750000</v>
      </c>
      <c r="M54" s="16" t="s">
        <v>95</v>
      </c>
      <c r="N54" s="26">
        <f>'School head-Key14'!$H$19</f>
        <v>6.875</v>
      </c>
      <c r="O54" s="17">
        <v>1</v>
      </c>
      <c r="P54" s="25">
        <v>50000</v>
      </c>
      <c r="Q54" s="25">
        <f t="shared" si="40"/>
        <v>6.875</v>
      </c>
      <c r="R54" s="25">
        <f t="shared" si="41"/>
        <v>343750</v>
      </c>
      <c r="W54" s="16" t="s">
        <v>95</v>
      </c>
      <c r="X54" s="17">
        <f>'School head-Key13'!$H$19</f>
        <v>55</v>
      </c>
      <c r="Y54" s="17">
        <v>1</v>
      </c>
      <c r="Z54" s="25">
        <v>50000</v>
      </c>
      <c r="AA54" s="25">
        <f t="shared" si="42"/>
        <v>55</v>
      </c>
      <c r="AB54" s="25">
        <f t="shared" si="43"/>
        <v>2750000</v>
      </c>
    </row>
    <row r="55" spans="1:31" hidden="1" x14ac:dyDescent="0.25">
      <c r="A55" s="18" t="str">
        <f t="shared" si="37"/>
        <v>Conduct orientation to secondary school heads - ToT</v>
      </c>
      <c r="B55" s="16" t="s">
        <v>101</v>
      </c>
      <c r="C55" s="16" t="s">
        <v>95</v>
      </c>
      <c r="F55" s="16" t="s">
        <v>11</v>
      </c>
      <c r="H55" s="25">
        <v>1000000</v>
      </c>
      <c r="M55" s="16" t="s">
        <v>95</v>
      </c>
      <c r="N55" s="26"/>
      <c r="P55" s="16" t="s">
        <v>11</v>
      </c>
      <c r="R55" s="25">
        <v>1000000</v>
      </c>
      <c r="W55" s="16" t="s">
        <v>95</v>
      </c>
      <c r="Z55" s="16" t="s">
        <v>11</v>
      </c>
      <c r="AB55" s="25">
        <v>1000000</v>
      </c>
    </row>
    <row r="56" spans="1:31" hidden="1" x14ac:dyDescent="0.25">
      <c r="A56" s="18" t="str">
        <f t="shared" si="37"/>
        <v>Conduct orientation to secondary school heads - ToT</v>
      </c>
      <c r="B56" s="16" t="s">
        <v>102</v>
      </c>
      <c r="C56" s="16" t="s">
        <v>95</v>
      </c>
      <c r="D56" s="17">
        <v>1</v>
      </c>
      <c r="E56" s="17">
        <v>3</v>
      </c>
      <c r="F56" s="25">
        <v>200000</v>
      </c>
      <c r="G56" s="25">
        <f t="shared" ref="G56:G57" si="44">D56*E56</f>
        <v>3</v>
      </c>
      <c r="H56" s="25">
        <f t="shared" ref="H56:H57" si="45">F56*G56</f>
        <v>600000</v>
      </c>
      <c r="M56" s="16" t="s">
        <v>95</v>
      </c>
      <c r="N56" s="26">
        <v>1</v>
      </c>
      <c r="O56" s="17">
        <v>3</v>
      </c>
      <c r="P56" s="25">
        <v>200000</v>
      </c>
      <c r="Q56" s="25">
        <f t="shared" ref="Q56:Q57" si="46">N56*O56</f>
        <v>3</v>
      </c>
      <c r="R56" s="25">
        <f t="shared" ref="R56:R57" si="47">P56*Q56</f>
        <v>600000</v>
      </c>
      <c r="W56" s="16" t="s">
        <v>95</v>
      </c>
      <c r="X56" s="17">
        <v>1</v>
      </c>
      <c r="Y56" s="17">
        <v>3</v>
      </c>
      <c r="Z56" s="25">
        <v>200000</v>
      </c>
      <c r="AA56" s="25">
        <f t="shared" ref="AA56:AA57" si="48">X56*Y56</f>
        <v>3</v>
      </c>
      <c r="AB56" s="25">
        <f t="shared" ref="AB56:AB57" si="49">Z56*AA56</f>
        <v>600000</v>
      </c>
    </row>
    <row r="57" spans="1:31" hidden="1" x14ac:dyDescent="0.25">
      <c r="A57" s="18" t="str">
        <f t="shared" si="37"/>
        <v>Conduct orientation to secondary school heads - ToT</v>
      </c>
      <c r="B57" s="16" t="s">
        <v>103</v>
      </c>
      <c r="C57" s="16" t="s">
        <v>95</v>
      </c>
      <c r="D57" s="17">
        <f>SUM(D51:D52)</f>
        <v>77</v>
      </c>
      <c r="E57" s="17">
        <v>3</v>
      </c>
      <c r="F57" s="25">
        <v>15000</v>
      </c>
      <c r="G57" s="25">
        <f t="shared" si="44"/>
        <v>231</v>
      </c>
      <c r="H57" s="25">
        <f t="shared" si="45"/>
        <v>3465000</v>
      </c>
      <c r="M57" s="16" t="s">
        <v>95</v>
      </c>
      <c r="N57" s="26">
        <f>SUM(N51:N52)</f>
        <v>9.625</v>
      </c>
      <c r="O57" s="17">
        <v>3</v>
      </c>
      <c r="P57" s="25">
        <v>15000</v>
      </c>
      <c r="Q57" s="25">
        <f t="shared" si="46"/>
        <v>28.875</v>
      </c>
      <c r="R57" s="25">
        <f t="shared" si="47"/>
        <v>433125</v>
      </c>
      <c r="W57" s="16" t="s">
        <v>95</v>
      </c>
      <c r="X57" s="17">
        <f>SUM(X51:X52)</f>
        <v>77</v>
      </c>
      <c r="Y57" s="17">
        <v>3</v>
      </c>
      <c r="Z57" s="25">
        <v>15000</v>
      </c>
      <c r="AA57" s="25">
        <f t="shared" si="48"/>
        <v>231</v>
      </c>
      <c r="AB57" s="25">
        <f t="shared" si="49"/>
        <v>3465000</v>
      </c>
    </row>
    <row r="58" spans="1:31" hidden="1" x14ac:dyDescent="0.25">
      <c r="A58" s="18" t="str">
        <f t="shared" si="37"/>
        <v>Conduct orientation to secondary school heads - ToT</v>
      </c>
      <c r="B58" s="17" t="s">
        <v>104</v>
      </c>
      <c r="C58" s="17" t="s">
        <v>95</v>
      </c>
      <c r="F58" s="16" t="s">
        <v>11</v>
      </c>
      <c r="H58" s="27">
        <f>SUM(H51:H57)*5%</f>
        <v>1446750</v>
      </c>
      <c r="M58" s="17" t="s">
        <v>95</v>
      </c>
      <c r="N58" s="26"/>
      <c r="P58" s="16" t="s">
        <v>11</v>
      </c>
      <c r="R58" s="27">
        <f>SUM(R51:R57)*5%</f>
        <v>250843.75</v>
      </c>
      <c r="W58" s="17" t="s">
        <v>95</v>
      </c>
      <c r="Z58" s="16" t="s">
        <v>11</v>
      </c>
      <c r="AB58" s="27">
        <f>SUM(AB51:AB57)*5%</f>
        <v>1446750</v>
      </c>
    </row>
    <row r="59" spans="1:31" x14ac:dyDescent="0.25">
      <c r="A59" s="15" t="s">
        <v>118</v>
      </c>
      <c r="C59" s="18" t="s">
        <v>90</v>
      </c>
      <c r="H59" s="22">
        <f>SUMIFS($H$12:$H$83,$A$12:$A$83,$A59,$C$12:$C$83,".")</f>
        <v>1149193001.25</v>
      </c>
      <c r="K59" s="24">
        <f>H59</f>
        <v>1149193001.25</v>
      </c>
      <c r="M59" s="18" t="s">
        <v>90</v>
      </c>
      <c r="N59" s="26"/>
      <c r="R59" s="22">
        <f>SUMIFS($R$12:$R$83,$A$12:$A$83,$A59,$M$12:$M$83,".")</f>
        <v>70022245.78125</v>
      </c>
      <c r="U59" s="24">
        <f>R59</f>
        <v>70022245.78125</v>
      </c>
      <c r="W59" s="18" t="s">
        <v>88</v>
      </c>
      <c r="AB59" s="22">
        <f>SUMIFS($H$12:$H$83,$A$12:$A$83,$A59,$C$12:$C$83,".")</f>
        <v>1149193001.25</v>
      </c>
      <c r="AE59" s="24">
        <f>AB59</f>
        <v>1149193001.25</v>
      </c>
    </row>
    <row r="60" spans="1:31" hidden="1" x14ac:dyDescent="0.25">
      <c r="A60" s="18" t="str">
        <f t="shared" ref="A60:A70" si="50">A59</f>
        <v>Conduct orientation to secondary school heads - training</v>
      </c>
      <c r="B60" s="16" t="s">
        <v>98</v>
      </c>
      <c r="C60" s="16" t="s">
        <v>95</v>
      </c>
      <c r="D60" s="17">
        <f>'School head-Key13'!$H$18</f>
        <v>22</v>
      </c>
      <c r="E60" s="26">
        <f>5*'School head-Key13'!$O$13</f>
        <v>8.3931818181818194</v>
      </c>
      <c r="F60" s="25">
        <v>65000</v>
      </c>
      <c r="G60" s="25">
        <f t="shared" ref="G60:G69" si="51">D60*E60</f>
        <v>184.65000000000003</v>
      </c>
      <c r="H60" s="25">
        <f t="shared" ref="H60:H69" si="52">F60*G60</f>
        <v>12002250.000000002</v>
      </c>
      <c r="I60" s="16" t="s">
        <v>110</v>
      </c>
      <c r="M60" s="16" t="s">
        <v>95</v>
      </c>
      <c r="N60" s="26">
        <f>'School head-Key14'!$H$18</f>
        <v>2.75</v>
      </c>
      <c r="O60" s="26">
        <f>5*'School head-Key13'!$O$13</f>
        <v>8.3931818181818194</v>
      </c>
      <c r="P60" s="25">
        <v>65000</v>
      </c>
      <c r="Q60" s="25">
        <f t="shared" ref="Q60:Q69" si="53">N60*O60</f>
        <v>23.081250000000004</v>
      </c>
      <c r="R60" s="25">
        <f t="shared" ref="R60:R69" si="54">P60*Q60</f>
        <v>1500281.2500000002</v>
      </c>
      <c r="S60" s="16" t="s">
        <v>110</v>
      </c>
      <c r="W60" s="16" t="s">
        <v>95</v>
      </c>
      <c r="X60" s="17">
        <f>'School head-Key13'!$H$18</f>
        <v>22</v>
      </c>
      <c r="Y60" s="26">
        <f>5*'School head-Key13'!$O$13</f>
        <v>8.3931818181818194</v>
      </c>
      <c r="Z60" s="25">
        <v>65000</v>
      </c>
      <c r="AA60" s="25">
        <f t="shared" ref="AA60:AA69" si="55">X60*Y60</f>
        <v>184.65000000000003</v>
      </c>
      <c r="AB60" s="25">
        <f t="shared" ref="AB60:AB69" si="56">Z60*AA60</f>
        <v>12002250.000000002</v>
      </c>
      <c r="AC60" s="16" t="s">
        <v>110</v>
      </c>
    </row>
    <row r="61" spans="1:31" hidden="1" x14ac:dyDescent="0.25">
      <c r="A61" s="18" t="str">
        <f t="shared" si="50"/>
        <v>Conduct orientation to secondary school heads - training</v>
      </c>
      <c r="B61" s="16" t="s">
        <v>107</v>
      </c>
      <c r="C61" s="16" t="s">
        <v>95</v>
      </c>
      <c r="D61" s="17">
        <f>'School head-Key13'!$H$19</f>
        <v>55</v>
      </c>
      <c r="E61" s="26">
        <f>5*'School head-Key13'!$O$13</f>
        <v>8.3931818181818194</v>
      </c>
      <c r="F61" s="25">
        <v>65000</v>
      </c>
      <c r="G61" s="25">
        <f t="shared" si="51"/>
        <v>461.62500000000006</v>
      </c>
      <c r="H61" s="25">
        <f t="shared" si="52"/>
        <v>30005625.000000004</v>
      </c>
      <c r="I61" s="16" t="s">
        <v>110</v>
      </c>
      <c r="M61" s="16" t="s">
        <v>95</v>
      </c>
      <c r="N61" s="26">
        <f>'School head-Key14'!$H$19</f>
        <v>6.875</v>
      </c>
      <c r="O61" s="26">
        <f>5*'School head-Key13'!$O$13</f>
        <v>8.3931818181818194</v>
      </c>
      <c r="P61" s="25">
        <v>65000</v>
      </c>
      <c r="Q61" s="25">
        <f t="shared" si="53"/>
        <v>57.703125000000007</v>
      </c>
      <c r="R61" s="25">
        <f t="shared" si="54"/>
        <v>3750703.1250000005</v>
      </c>
      <c r="S61" s="16" t="s">
        <v>110</v>
      </c>
      <c r="W61" s="16" t="s">
        <v>95</v>
      </c>
      <c r="X61" s="17">
        <f>'School head-Key13'!$H$19</f>
        <v>55</v>
      </c>
      <c r="Y61" s="26">
        <f>5*'School head-Key13'!$O$13</f>
        <v>8.3931818181818194</v>
      </c>
      <c r="Z61" s="25">
        <v>65000</v>
      </c>
      <c r="AA61" s="25">
        <f t="shared" si="55"/>
        <v>461.62500000000006</v>
      </c>
      <c r="AB61" s="25">
        <f t="shared" si="56"/>
        <v>30005625.000000004</v>
      </c>
      <c r="AC61" s="16" t="s">
        <v>110</v>
      </c>
    </row>
    <row r="62" spans="1:31" hidden="1" x14ac:dyDescent="0.25">
      <c r="A62" s="18" t="str">
        <f t="shared" si="50"/>
        <v>Conduct orientation to secondary school heads - training</v>
      </c>
      <c r="B62" s="16" t="s">
        <v>111</v>
      </c>
      <c r="C62" s="16" t="s">
        <v>95</v>
      </c>
      <c r="D62" s="17">
        <f>'School head-Key13'!$H$25</f>
        <v>3693</v>
      </c>
      <c r="E62" s="17">
        <v>4</v>
      </c>
      <c r="F62" s="25">
        <v>45000</v>
      </c>
      <c r="G62" s="25">
        <f t="shared" si="51"/>
        <v>14772</v>
      </c>
      <c r="H62" s="25">
        <f t="shared" si="52"/>
        <v>664740000</v>
      </c>
      <c r="I62" s="16" t="s">
        <v>112</v>
      </c>
      <c r="M62" s="16" t="s">
        <v>95</v>
      </c>
      <c r="N62" s="26">
        <f>'School head-Key14'!$H$25</f>
        <v>184.65</v>
      </c>
      <c r="O62" s="17">
        <v>4</v>
      </c>
      <c r="P62" s="25">
        <v>45000</v>
      </c>
      <c r="Q62" s="25">
        <f t="shared" si="53"/>
        <v>738.6</v>
      </c>
      <c r="R62" s="25">
        <f t="shared" si="54"/>
        <v>33237000</v>
      </c>
      <c r="S62" s="16" t="s">
        <v>112</v>
      </c>
      <c r="W62" s="16" t="s">
        <v>95</v>
      </c>
      <c r="X62" s="17">
        <f>'School head-Key13'!$H$25</f>
        <v>3693</v>
      </c>
      <c r="Y62" s="17">
        <v>4</v>
      </c>
      <c r="Z62" s="25">
        <v>45000</v>
      </c>
      <c r="AA62" s="25">
        <f t="shared" si="55"/>
        <v>14772</v>
      </c>
      <c r="AB62" s="25">
        <f t="shared" si="56"/>
        <v>664740000</v>
      </c>
      <c r="AC62" s="16" t="s">
        <v>112</v>
      </c>
    </row>
    <row r="63" spans="1:31" hidden="1" x14ac:dyDescent="0.25">
      <c r="A63" s="18" t="str">
        <f t="shared" si="50"/>
        <v>Conduct orientation to secondary school heads - training</v>
      </c>
      <c r="B63" s="16" t="s">
        <v>100</v>
      </c>
      <c r="C63" s="16" t="s">
        <v>95</v>
      </c>
      <c r="D63" s="17">
        <f>'School head-Key13'!$H$18</f>
        <v>22</v>
      </c>
      <c r="E63" s="26">
        <f>'School head-Key13'!$O$13</f>
        <v>1.6786363636363637</v>
      </c>
      <c r="F63" s="25">
        <v>50000</v>
      </c>
      <c r="G63" s="25">
        <f t="shared" si="51"/>
        <v>36.93</v>
      </c>
      <c r="H63" s="25">
        <f t="shared" si="52"/>
        <v>1846500</v>
      </c>
      <c r="M63" s="16" t="s">
        <v>95</v>
      </c>
      <c r="N63" s="26">
        <f>'School head-Key14'!$H$18</f>
        <v>2.75</v>
      </c>
      <c r="O63" s="26">
        <f>'School head-Key13'!$O$13</f>
        <v>1.6786363636363637</v>
      </c>
      <c r="P63" s="25">
        <v>50000</v>
      </c>
      <c r="Q63" s="25">
        <f t="shared" si="53"/>
        <v>4.61625</v>
      </c>
      <c r="R63" s="25">
        <f t="shared" si="54"/>
        <v>230812.5</v>
      </c>
      <c r="W63" s="16" t="s">
        <v>95</v>
      </c>
      <c r="X63" s="17">
        <f>'School head-Key13'!$H$18</f>
        <v>22</v>
      </c>
      <c r="Y63" s="26">
        <f>'School head-Key13'!$O$13</f>
        <v>1.6786363636363637</v>
      </c>
      <c r="Z63" s="25">
        <v>50000</v>
      </c>
      <c r="AA63" s="25">
        <f t="shared" si="55"/>
        <v>36.93</v>
      </c>
      <c r="AB63" s="25">
        <f t="shared" si="56"/>
        <v>1846500</v>
      </c>
    </row>
    <row r="64" spans="1:31" hidden="1" x14ac:dyDescent="0.25">
      <c r="A64" s="18" t="str">
        <f t="shared" si="50"/>
        <v>Conduct orientation to secondary school heads - training</v>
      </c>
      <c r="B64" s="16" t="s">
        <v>108</v>
      </c>
      <c r="C64" s="16" t="s">
        <v>95</v>
      </c>
      <c r="D64" s="17">
        <f>'School head-Key13'!$H$19</f>
        <v>55</v>
      </c>
      <c r="E64" s="26">
        <f>'School head-Key13'!$O$13</f>
        <v>1.6786363636363637</v>
      </c>
      <c r="F64" s="25">
        <v>50000</v>
      </c>
      <c r="G64" s="25">
        <f t="shared" si="51"/>
        <v>92.325000000000003</v>
      </c>
      <c r="H64" s="25">
        <f t="shared" si="52"/>
        <v>4616250</v>
      </c>
      <c r="M64" s="16" t="s">
        <v>95</v>
      </c>
      <c r="N64" s="26">
        <f>'School head-Key14'!$H$19</f>
        <v>6.875</v>
      </c>
      <c r="O64" s="26">
        <f>'School head-Key13'!$O$13</f>
        <v>1.6786363636363637</v>
      </c>
      <c r="P64" s="25">
        <v>50000</v>
      </c>
      <c r="Q64" s="25">
        <f t="shared" si="53"/>
        <v>11.540625</v>
      </c>
      <c r="R64" s="25">
        <f t="shared" si="54"/>
        <v>577031.25</v>
      </c>
      <c r="W64" s="16" t="s">
        <v>95</v>
      </c>
      <c r="X64" s="17">
        <f>'School head-Key13'!$H$19</f>
        <v>55</v>
      </c>
      <c r="Y64" s="26">
        <f>'School head-Key13'!$O$13</f>
        <v>1.6786363636363637</v>
      </c>
      <c r="Z64" s="25">
        <v>50000</v>
      </c>
      <c r="AA64" s="25">
        <f t="shared" si="55"/>
        <v>92.325000000000003</v>
      </c>
      <c r="AB64" s="25">
        <f t="shared" si="56"/>
        <v>4616250</v>
      </c>
    </row>
    <row r="65" spans="1:31" hidden="1" x14ac:dyDescent="0.25">
      <c r="A65" s="18" t="str">
        <f t="shared" si="50"/>
        <v>Conduct orientation to secondary school heads - training</v>
      </c>
      <c r="B65" s="16" t="s">
        <v>113</v>
      </c>
      <c r="C65" s="16" t="s">
        <v>95</v>
      </c>
      <c r="D65" s="17">
        <f>'School head-Key13'!$H$25</f>
        <v>3693</v>
      </c>
      <c r="E65" s="17">
        <v>1</v>
      </c>
      <c r="F65" s="25">
        <v>40000</v>
      </c>
      <c r="G65" s="25">
        <f t="shared" si="51"/>
        <v>3693</v>
      </c>
      <c r="H65" s="25">
        <f t="shared" si="52"/>
        <v>147720000</v>
      </c>
      <c r="M65" s="16" t="s">
        <v>95</v>
      </c>
      <c r="N65" s="26">
        <f>'School head-Key14'!$H$25</f>
        <v>184.65</v>
      </c>
      <c r="O65" s="17">
        <v>1</v>
      </c>
      <c r="P65" s="25">
        <v>40000</v>
      </c>
      <c r="Q65" s="25">
        <f t="shared" si="53"/>
        <v>184.65</v>
      </c>
      <c r="R65" s="25">
        <f t="shared" si="54"/>
        <v>7386000</v>
      </c>
      <c r="W65" s="16" t="s">
        <v>95</v>
      </c>
      <c r="X65" s="17">
        <f>'School head-Key13'!$H$25</f>
        <v>3693</v>
      </c>
      <c r="Y65" s="17">
        <v>1</v>
      </c>
      <c r="Z65" s="25">
        <v>40000</v>
      </c>
      <c r="AA65" s="25">
        <f t="shared" si="55"/>
        <v>3693</v>
      </c>
      <c r="AB65" s="25">
        <f t="shared" si="56"/>
        <v>147720000</v>
      </c>
    </row>
    <row r="66" spans="1:31" hidden="1" x14ac:dyDescent="0.25">
      <c r="A66" s="18" t="str">
        <f t="shared" si="50"/>
        <v>Conduct orientation to secondary school heads - training</v>
      </c>
      <c r="B66" s="16" t="s">
        <v>114</v>
      </c>
      <c r="C66" s="16" t="s">
        <v>95</v>
      </c>
      <c r="D66" s="17">
        <v>5</v>
      </c>
      <c r="E66" s="26">
        <f>'School head-Key13'!$O$12</f>
        <v>18.465</v>
      </c>
      <c r="F66" s="27">
        <v>2000</v>
      </c>
      <c r="G66" s="25">
        <f t="shared" si="51"/>
        <v>92.325000000000003</v>
      </c>
      <c r="H66" s="25">
        <f t="shared" si="52"/>
        <v>184650</v>
      </c>
      <c r="M66" s="16" t="s">
        <v>95</v>
      </c>
      <c r="N66" s="26">
        <v>5</v>
      </c>
      <c r="O66" s="26">
        <f>'School head-Key13'!$O$12</f>
        <v>18.465</v>
      </c>
      <c r="P66" s="27">
        <v>2000</v>
      </c>
      <c r="Q66" s="25">
        <f t="shared" si="53"/>
        <v>92.325000000000003</v>
      </c>
      <c r="R66" s="25">
        <f t="shared" si="54"/>
        <v>184650</v>
      </c>
      <c r="W66" s="16" t="s">
        <v>95</v>
      </c>
      <c r="X66" s="17">
        <v>5</v>
      </c>
      <c r="Y66" s="26">
        <f>'School head-Key13'!$O$12</f>
        <v>18.465</v>
      </c>
      <c r="Z66" s="27">
        <v>2000</v>
      </c>
      <c r="AA66" s="25">
        <f t="shared" si="55"/>
        <v>92.325000000000003</v>
      </c>
      <c r="AB66" s="25">
        <f t="shared" si="56"/>
        <v>184650</v>
      </c>
    </row>
    <row r="67" spans="1:31" hidden="1" x14ac:dyDescent="0.25">
      <c r="A67" s="18" t="str">
        <f t="shared" si="50"/>
        <v>Conduct orientation to secondary school heads - training</v>
      </c>
      <c r="B67" s="16" t="s">
        <v>115</v>
      </c>
      <c r="C67" s="16" t="s">
        <v>95</v>
      </c>
      <c r="D67" s="17">
        <f>D62</f>
        <v>3693</v>
      </c>
      <c r="E67" s="17">
        <v>1</v>
      </c>
      <c r="F67" s="27">
        <v>15000</v>
      </c>
      <c r="G67" s="25">
        <f t="shared" si="51"/>
        <v>3693</v>
      </c>
      <c r="H67" s="25">
        <f t="shared" si="52"/>
        <v>55395000</v>
      </c>
      <c r="M67" s="16" t="s">
        <v>95</v>
      </c>
      <c r="N67" s="26">
        <f>N62</f>
        <v>184.65</v>
      </c>
      <c r="O67" s="17">
        <v>1</v>
      </c>
      <c r="P67" s="27">
        <v>15000</v>
      </c>
      <c r="Q67" s="25">
        <f t="shared" si="53"/>
        <v>184.65</v>
      </c>
      <c r="R67" s="25">
        <f t="shared" si="54"/>
        <v>2769750</v>
      </c>
      <c r="W67" s="16" t="s">
        <v>95</v>
      </c>
      <c r="X67" s="17">
        <f>X62</f>
        <v>3693</v>
      </c>
      <c r="Y67" s="17">
        <v>1</v>
      </c>
      <c r="Z67" s="27">
        <v>15000</v>
      </c>
      <c r="AA67" s="25">
        <f t="shared" si="55"/>
        <v>3693</v>
      </c>
      <c r="AB67" s="25">
        <f t="shared" si="56"/>
        <v>55395000</v>
      </c>
    </row>
    <row r="68" spans="1:31" hidden="1" x14ac:dyDescent="0.25">
      <c r="A68" s="18" t="str">
        <f t="shared" si="50"/>
        <v>Conduct orientation to secondary school heads - training</v>
      </c>
      <c r="B68" s="16" t="s">
        <v>102</v>
      </c>
      <c r="C68" s="16" t="s">
        <v>95</v>
      </c>
      <c r="D68" s="17">
        <v>1</v>
      </c>
      <c r="E68" s="17">
        <f>3*'School head-Key13'!$O$12</f>
        <v>55.394999999999996</v>
      </c>
      <c r="F68" s="25">
        <v>150000</v>
      </c>
      <c r="G68" s="25">
        <f t="shared" si="51"/>
        <v>55.394999999999996</v>
      </c>
      <c r="H68" s="25">
        <f t="shared" si="52"/>
        <v>8309249.9999999991</v>
      </c>
      <c r="M68" s="16" t="s">
        <v>95</v>
      </c>
      <c r="N68" s="26">
        <v>1</v>
      </c>
      <c r="O68" s="17">
        <f>3*'School head-Key13'!$O$12</f>
        <v>55.394999999999996</v>
      </c>
      <c r="P68" s="25">
        <v>150000</v>
      </c>
      <c r="Q68" s="25">
        <f t="shared" si="53"/>
        <v>55.394999999999996</v>
      </c>
      <c r="R68" s="25">
        <f t="shared" si="54"/>
        <v>8309249.9999999991</v>
      </c>
      <c r="W68" s="16" t="s">
        <v>95</v>
      </c>
      <c r="X68" s="17">
        <v>1</v>
      </c>
      <c r="Y68" s="17">
        <f>3*'School head-Key13'!$O$12</f>
        <v>55.394999999999996</v>
      </c>
      <c r="Z68" s="25">
        <v>150000</v>
      </c>
      <c r="AA68" s="25">
        <f t="shared" si="55"/>
        <v>55.394999999999996</v>
      </c>
      <c r="AB68" s="25">
        <f t="shared" si="56"/>
        <v>8309249.9999999991</v>
      </c>
    </row>
    <row r="69" spans="1:31" hidden="1" x14ac:dyDescent="0.25">
      <c r="A69" s="18" t="str">
        <f t="shared" si="50"/>
        <v>Conduct orientation to secondary school heads - training</v>
      </c>
      <c r="B69" s="16" t="s">
        <v>103</v>
      </c>
      <c r="C69" s="16" t="s">
        <v>95</v>
      </c>
      <c r="D69" s="17">
        <f>SUM(D60:D62)</f>
        <v>3770</v>
      </c>
      <c r="E69" s="17">
        <v>3</v>
      </c>
      <c r="F69" s="25">
        <v>15000</v>
      </c>
      <c r="G69" s="25">
        <f t="shared" si="51"/>
        <v>11310</v>
      </c>
      <c r="H69" s="25">
        <f t="shared" si="52"/>
        <v>169650000</v>
      </c>
      <c r="M69" s="16" t="s">
        <v>95</v>
      </c>
      <c r="N69" s="26">
        <f>SUM(N60:N62)</f>
        <v>194.27500000000001</v>
      </c>
      <c r="O69" s="17">
        <v>3</v>
      </c>
      <c r="P69" s="25">
        <v>15000</v>
      </c>
      <c r="Q69" s="25">
        <f t="shared" si="53"/>
        <v>582.82500000000005</v>
      </c>
      <c r="R69" s="25">
        <f t="shared" si="54"/>
        <v>8742375</v>
      </c>
      <c r="W69" s="16" t="s">
        <v>95</v>
      </c>
      <c r="X69" s="17">
        <f>SUM(X60:X62)</f>
        <v>3770</v>
      </c>
      <c r="Y69" s="17">
        <v>3</v>
      </c>
      <c r="Z69" s="25">
        <v>15000</v>
      </c>
      <c r="AA69" s="25">
        <f t="shared" si="55"/>
        <v>11310</v>
      </c>
      <c r="AB69" s="25">
        <f t="shared" si="56"/>
        <v>169650000</v>
      </c>
    </row>
    <row r="70" spans="1:31" hidden="1" x14ac:dyDescent="0.25">
      <c r="A70" s="18" t="str">
        <f t="shared" si="50"/>
        <v>Conduct orientation to secondary school heads - training</v>
      </c>
      <c r="B70" s="17" t="s">
        <v>104</v>
      </c>
      <c r="C70" s="17" t="s">
        <v>95</v>
      </c>
      <c r="F70" s="16" t="s">
        <v>11</v>
      </c>
      <c r="H70" s="27">
        <f>SUM(H60:H69)*5%</f>
        <v>54723476.25</v>
      </c>
      <c r="M70" s="17" t="s">
        <v>95</v>
      </c>
      <c r="N70" s="26"/>
      <c r="P70" s="16" t="s">
        <v>11</v>
      </c>
      <c r="R70" s="27">
        <f>SUM(R60:R69)*5%</f>
        <v>3334392.65625</v>
      </c>
      <c r="W70" s="17" t="s">
        <v>95</v>
      </c>
      <c r="Z70" s="16" t="s">
        <v>11</v>
      </c>
      <c r="AB70" s="27">
        <f>SUM(AB60:AB69)*5%</f>
        <v>54723476.25</v>
      </c>
    </row>
    <row r="71" spans="1:31" x14ac:dyDescent="0.25">
      <c r="A71" s="15" t="s">
        <v>119</v>
      </c>
      <c r="C71" s="20" t="s">
        <v>155</v>
      </c>
      <c r="H71" s="22">
        <f>SUMIFS($H$12:$H$83,$A$12:$A$83,$A71,$C$12:$C$83,".")</f>
        <v>4650000</v>
      </c>
      <c r="K71" s="24">
        <f>H71</f>
        <v>4650000</v>
      </c>
      <c r="M71" s="17" t="s">
        <v>155</v>
      </c>
      <c r="N71" s="26"/>
    </row>
    <row r="72" spans="1:31" hidden="1" x14ac:dyDescent="0.25">
      <c r="A72" s="18" t="str">
        <f t="shared" ref="A72:A80" si="57">A71</f>
        <v>Write compiled training report for primary and secondary</v>
      </c>
      <c r="B72" s="16" t="s">
        <v>120</v>
      </c>
      <c r="C72" s="20" t="s">
        <v>95</v>
      </c>
      <c r="D72" s="17">
        <v>10</v>
      </c>
      <c r="E72" s="17">
        <v>5</v>
      </c>
      <c r="F72" s="27">
        <v>65000</v>
      </c>
      <c r="G72" s="25">
        <f t="shared" ref="G72:G75" si="58">D72*E72</f>
        <v>50</v>
      </c>
      <c r="H72" s="25">
        <f t="shared" ref="H72:H75" si="59">F72*G72</f>
        <v>3250000</v>
      </c>
      <c r="I72" s="16" t="s">
        <v>121</v>
      </c>
      <c r="N72" s="26"/>
    </row>
    <row r="73" spans="1:31" hidden="1" x14ac:dyDescent="0.25">
      <c r="A73" s="18" t="str">
        <f t="shared" si="57"/>
        <v>Write compiled training report for primary and secondary</v>
      </c>
      <c r="B73" s="16" t="s">
        <v>122</v>
      </c>
      <c r="C73" s="20" t="s">
        <v>95</v>
      </c>
      <c r="D73" s="17">
        <v>10</v>
      </c>
      <c r="E73" s="17">
        <v>1</v>
      </c>
      <c r="F73" s="27">
        <v>50000</v>
      </c>
      <c r="G73" s="25">
        <f t="shared" si="58"/>
        <v>10</v>
      </c>
      <c r="H73" s="25">
        <f t="shared" si="59"/>
        <v>500000</v>
      </c>
      <c r="N73" s="26"/>
    </row>
    <row r="74" spans="1:31" hidden="1" x14ac:dyDescent="0.25">
      <c r="A74" s="18" t="str">
        <f t="shared" si="57"/>
        <v>Write compiled training report for primary and secondary</v>
      </c>
      <c r="B74" s="16" t="s">
        <v>101</v>
      </c>
      <c r="C74" s="20" t="s">
        <v>95</v>
      </c>
      <c r="D74" s="17">
        <v>10</v>
      </c>
      <c r="E74" s="17">
        <v>1</v>
      </c>
      <c r="F74" s="27">
        <v>15000</v>
      </c>
      <c r="G74" s="25">
        <f t="shared" si="58"/>
        <v>10</v>
      </c>
      <c r="H74" s="25">
        <f t="shared" si="59"/>
        <v>150000</v>
      </c>
      <c r="N74" s="26"/>
    </row>
    <row r="75" spans="1:31" hidden="1" x14ac:dyDescent="0.25">
      <c r="A75" s="18" t="str">
        <f t="shared" si="57"/>
        <v>Write compiled training report for primary and secondary</v>
      </c>
      <c r="B75" s="16" t="s">
        <v>103</v>
      </c>
      <c r="C75" s="20" t="s">
        <v>95</v>
      </c>
      <c r="D75" s="17">
        <v>10</v>
      </c>
      <c r="E75" s="17">
        <v>5</v>
      </c>
      <c r="F75" s="27">
        <v>15000</v>
      </c>
      <c r="G75" s="25">
        <f t="shared" si="58"/>
        <v>50</v>
      </c>
      <c r="H75" s="25">
        <f t="shared" si="59"/>
        <v>750000</v>
      </c>
      <c r="N75" s="26"/>
    </row>
    <row r="76" spans="1:31" x14ac:dyDescent="0.25">
      <c r="A76" s="15" t="s">
        <v>123</v>
      </c>
      <c r="C76" s="20" t="s">
        <v>155</v>
      </c>
      <c r="D76" s="16"/>
      <c r="E76" s="16"/>
      <c r="J76" s="16"/>
      <c r="M76" s="17" t="s">
        <v>155</v>
      </c>
      <c r="N76" s="26"/>
      <c r="P76" s="27"/>
      <c r="Q76" s="25"/>
      <c r="R76" s="22">
        <f>SUMIFS($R$12:$R$83,$A$12:$A$83,$A76,$M$12:$M$83,".")</f>
        <v>4650000</v>
      </c>
      <c r="U76" s="24">
        <f>R76</f>
        <v>4650000</v>
      </c>
      <c r="W76" s="20" t="s">
        <v>86</v>
      </c>
      <c r="Z76" s="27"/>
      <c r="AA76" s="25"/>
      <c r="AB76" s="22">
        <f>SUMIFS($AB$12:$AB$83,$A$12:$A$83,$A76,$W$12:$W$83,".")</f>
        <v>4650000</v>
      </c>
      <c r="AE76" s="24">
        <f>AB76</f>
        <v>4650000</v>
      </c>
    </row>
    <row r="77" spans="1:31" hidden="1" x14ac:dyDescent="0.25">
      <c r="A77" s="18" t="str">
        <f t="shared" si="57"/>
        <v>Make revisions on the best practice toolkit</v>
      </c>
      <c r="B77" s="16" t="s">
        <v>120</v>
      </c>
      <c r="C77" s="20"/>
      <c r="D77" s="16"/>
      <c r="E77" s="16"/>
      <c r="J77" s="16"/>
      <c r="M77" s="16" t="s">
        <v>95</v>
      </c>
      <c r="N77" s="26">
        <v>10</v>
      </c>
      <c r="O77" s="17">
        <v>5</v>
      </c>
      <c r="P77" s="27">
        <v>65000</v>
      </c>
      <c r="Q77" s="25">
        <f t="shared" ref="Q77:Q80" si="60">N77*O77</f>
        <v>50</v>
      </c>
      <c r="R77" s="25">
        <f t="shared" ref="R77:R80" si="61">P77*Q77</f>
        <v>3250000</v>
      </c>
      <c r="S77" s="16" t="s">
        <v>121</v>
      </c>
      <c r="W77" s="16" t="s">
        <v>95</v>
      </c>
      <c r="X77" s="17">
        <v>10</v>
      </c>
      <c r="Y77" s="17">
        <v>5</v>
      </c>
      <c r="Z77" s="27">
        <v>65000</v>
      </c>
      <c r="AA77" s="25">
        <f t="shared" ref="AA77:AA80" si="62">X77*Y77</f>
        <v>50</v>
      </c>
      <c r="AB77" s="25">
        <f t="shared" ref="AB77:AB80" si="63">Z77*AA77</f>
        <v>3250000</v>
      </c>
      <c r="AC77" s="16" t="s">
        <v>121</v>
      </c>
    </row>
    <row r="78" spans="1:31" hidden="1" x14ac:dyDescent="0.25">
      <c r="A78" s="18" t="str">
        <f t="shared" si="57"/>
        <v>Make revisions on the best practice toolkit</v>
      </c>
      <c r="B78" s="16" t="s">
        <v>122</v>
      </c>
      <c r="C78" s="20"/>
      <c r="D78" s="16"/>
      <c r="E78" s="16"/>
      <c r="J78" s="16"/>
      <c r="M78" s="17" t="s">
        <v>95</v>
      </c>
      <c r="N78" s="26">
        <v>10</v>
      </c>
      <c r="O78" s="17">
        <v>1</v>
      </c>
      <c r="P78" s="27">
        <v>50000</v>
      </c>
      <c r="Q78" s="25">
        <f t="shared" si="60"/>
        <v>10</v>
      </c>
      <c r="R78" s="25">
        <f t="shared" si="61"/>
        <v>500000</v>
      </c>
      <c r="W78" s="17" t="s">
        <v>95</v>
      </c>
      <c r="X78" s="17">
        <v>10</v>
      </c>
      <c r="Y78" s="17">
        <v>1</v>
      </c>
      <c r="Z78" s="27">
        <v>50000</v>
      </c>
      <c r="AA78" s="25">
        <f t="shared" si="62"/>
        <v>10</v>
      </c>
      <c r="AB78" s="25">
        <f t="shared" si="63"/>
        <v>500000</v>
      </c>
    </row>
    <row r="79" spans="1:31" hidden="1" x14ac:dyDescent="0.25">
      <c r="A79" s="18" t="str">
        <f t="shared" si="57"/>
        <v>Make revisions on the best practice toolkit</v>
      </c>
      <c r="B79" s="16" t="s">
        <v>101</v>
      </c>
      <c r="C79" s="20"/>
      <c r="D79" s="16"/>
      <c r="E79" s="16"/>
      <c r="J79" s="16"/>
      <c r="M79" s="17" t="s">
        <v>95</v>
      </c>
      <c r="N79" s="26">
        <v>10</v>
      </c>
      <c r="O79" s="17">
        <v>1</v>
      </c>
      <c r="P79" s="27">
        <v>15000</v>
      </c>
      <c r="Q79" s="25">
        <f t="shared" si="60"/>
        <v>10</v>
      </c>
      <c r="R79" s="25">
        <f t="shared" si="61"/>
        <v>150000</v>
      </c>
      <c r="W79" s="17" t="s">
        <v>95</v>
      </c>
      <c r="X79" s="17">
        <v>10</v>
      </c>
      <c r="Y79" s="17">
        <v>1</v>
      </c>
      <c r="Z79" s="27">
        <v>15000</v>
      </c>
      <c r="AA79" s="25">
        <f t="shared" si="62"/>
        <v>10</v>
      </c>
      <c r="AB79" s="25">
        <f t="shared" si="63"/>
        <v>150000</v>
      </c>
    </row>
    <row r="80" spans="1:31" hidden="1" x14ac:dyDescent="0.25">
      <c r="A80" s="18" t="str">
        <f t="shared" si="57"/>
        <v>Make revisions on the best practice toolkit</v>
      </c>
      <c r="B80" s="16" t="s">
        <v>103</v>
      </c>
      <c r="C80" s="20"/>
      <c r="D80" s="16"/>
      <c r="E80" s="16"/>
      <c r="J80" s="16"/>
      <c r="M80" s="17" t="s">
        <v>95</v>
      </c>
      <c r="N80" s="26">
        <v>10</v>
      </c>
      <c r="O80" s="17">
        <v>5</v>
      </c>
      <c r="P80" s="27">
        <v>15000</v>
      </c>
      <c r="Q80" s="25">
        <f t="shared" si="60"/>
        <v>50</v>
      </c>
      <c r="R80" s="25">
        <f t="shared" si="61"/>
        <v>750000</v>
      </c>
      <c r="W80" s="17" t="s">
        <v>95</v>
      </c>
      <c r="X80" s="17">
        <v>10</v>
      </c>
      <c r="Y80" s="17">
        <v>5</v>
      </c>
      <c r="Z80" s="27">
        <v>15000</v>
      </c>
      <c r="AA80" s="25">
        <f t="shared" si="62"/>
        <v>50</v>
      </c>
      <c r="AB80" s="25">
        <f t="shared" si="63"/>
        <v>750000</v>
      </c>
    </row>
    <row r="81" spans="1:32" x14ac:dyDescent="0.25">
      <c r="A81" s="15" t="s">
        <v>13</v>
      </c>
      <c r="C81" s="20" t="s">
        <v>155</v>
      </c>
      <c r="H81" s="22">
        <f>SUMIFS($H$12:$H$83,$A$12:$A$83,$A81,$C$12:$C$83,".")</f>
        <v>64130000</v>
      </c>
      <c r="K81" s="24">
        <f>H81</f>
        <v>64130000</v>
      </c>
      <c r="M81" s="17" t="s">
        <v>155</v>
      </c>
      <c r="N81" s="26"/>
      <c r="R81" s="22">
        <f>SUMIFS($R$12:$R$83,$A$12:$A$83,$A81,$M$12:$M$83,".")</f>
        <v>64130000</v>
      </c>
      <c r="U81" s="24">
        <f>R81</f>
        <v>64130000</v>
      </c>
      <c r="W81" s="20" t="s">
        <v>90</v>
      </c>
      <c r="AB81" s="22">
        <f>SUMIFS($AB$12:$AB$83,$A$12:$A$83,$A81,$W$12:$W$83,".")</f>
        <v>64130000</v>
      </c>
      <c r="AE81" s="24">
        <f>AB81</f>
        <v>64130000</v>
      </c>
    </row>
    <row r="82" spans="1:32" s="17" customFormat="1" hidden="1" x14ac:dyDescent="0.25">
      <c r="A82" s="18" t="str">
        <f t="shared" ref="A82:A83" si="64">A81</f>
        <v>Conduct M&amp;E for orientation to primary and secondary school heads</v>
      </c>
      <c r="B82" s="16" t="s">
        <v>124</v>
      </c>
      <c r="C82" s="16" t="s">
        <v>95</v>
      </c>
      <c r="D82" s="17">
        <f>'School head-Key13'!$D$27</f>
        <v>55</v>
      </c>
      <c r="E82" s="17">
        <v>14</v>
      </c>
      <c r="F82" s="25">
        <v>80000</v>
      </c>
      <c r="G82" s="25">
        <f t="shared" ref="G82:G83" si="65">D82*E82</f>
        <v>770</v>
      </c>
      <c r="H82" s="25">
        <f t="shared" ref="H82:H83" si="66">F82*G82</f>
        <v>61600000</v>
      </c>
      <c r="I82" s="16" t="s">
        <v>125</v>
      </c>
      <c r="K82" s="16"/>
      <c r="L82" s="16"/>
      <c r="M82" s="16" t="s">
        <v>95</v>
      </c>
      <c r="N82" s="26">
        <f>'School head-Key14'!$D$27</f>
        <v>55</v>
      </c>
      <c r="O82" s="17">
        <v>14</v>
      </c>
      <c r="P82" s="25">
        <v>80000</v>
      </c>
      <c r="Q82" s="25">
        <f t="shared" ref="Q82:Q83" si="67">N82*O82</f>
        <v>770</v>
      </c>
      <c r="R82" s="25">
        <f t="shared" ref="R82:R83" si="68">P82*Q82</f>
        <v>61600000</v>
      </c>
      <c r="S82" s="16" t="s">
        <v>125</v>
      </c>
      <c r="U82" s="16"/>
      <c r="V82" s="16"/>
      <c r="W82" s="16" t="s">
        <v>95</v>
      </c>
      <c r="X82" s="17">
        <f>'School head-Key13'!$D$27</f>
        <v>55</v>
      </c>
      <c r="Y82" s="17">
        <v>14</v>
      </c>
      <c r="Z82" s="25">
        <v>80000</v>
      </c>
      <c r="AA82" s="25">
        <f t="shared" ref="AA82:AA83" si="69">X82*Y82</f>
        <v>770</v>
      </c>
      <c r="AB82" s="25">
        <f t="shared" ref="AB82:AB83" si="70">Z82*AA82</f>
        <v>61600000</v>
      </c>
      <c r="AC82" s="16" t="s">
        <v>125</v>
      </c>
      <c r="AE82" s="16"/>
      <c r="AF82" s="16"/>
    </row>
    <row r="83" spans="1:32" s="17" customFormat="1" hidden="1" x14ac:dyDescent="0.25">
      <c r="A83" s="18" t="str">
        <f t="shared" si="64"/>
        <v>Conduct M&amp;E for orientation to primary and secondary school heads</v>
      </c>
      <c r="B83" s="17" t="s">
        <v>126</v>
      </c>
      <c r="C83" s="17" t="s">
        <v>95</v>
      </c>
      <c r="D83" s="17">
        <f>'School head-Key13'!$C$29</f>
        <v>11</v>
      </c>
      <c r="E83" s="17">
        <v>1</v>
      </c>
      <c r="F83" s="25">
        <f>2300*100</f>
        <v>230000</v>
      </c>
      <c r="G83" s="25">
        <f t="shared" si="65"/>
        <v>11</v>
      </c>
      <c r="H83" s="25">
        <f t="shared" si="66"/>
        <v>2530000</v>
      </c>
      <c r="I83" s="16" t="s">
        <v>127</v>
      </c>
      <c r="K83" s="16"/>
      <c r="L83" s="16"/>
      <c r="M83" s="17" t="s">
        <v>95</v>
      </c>
      <c r="N83" s="26">
        <f>'School head-Key14'!$C$29</f>
        <v>11</v>
      </c>
      <c r="O83" s="17">
        <v>1</v>
      </c>
      <c r="P83" s="25">
        <f>2300*100</f>
        <v>230000</v>
      </c>
      <c r="Q83" s="25">
        <f t="shared" si="67"/>
        <v>11</v>
      </c>
      <c r="R83" s="25">
        <f t="shared" si="68"/>
        <v>2530000</v>
      </c>
      <c r="S83" s="16" t="s">
        <v>127</v>
      </c>
      <c r="U83" s="16"/>
      <c r="V83" s="16"/>
      <c r="W83" s="17" t="s">
        <v>95</v>
      </c>
      <c r="X83" s="17">
        <f>'School head-Key13'!$C$29</f>
        <v>11</v>
      </c>
      <c r="Y83" s="17">
        <v>1</v>
      </c>
      <c r="Z83" s="25">
        <f>2300*100</f>
        <v>230000</v>
      </c>
      <c r="AA83" s="25">
        <f t="shared" si="69"/>
        <v>11</v>
      </c>
      <c r="AB83" s="25">
        <f t="shared" si="70"/>
        <v>2530000</v>
      </c>
      <c r="AC83" s="16" t="s">
        <v>127</v>
      </c>
      <c r="AE83" s="16"/>
      <c r="AF83" s="16"/>
    </row>
    <row r="84" spans="1:32" s="17" customFormat="1" x14ac:dyDescent="0.25">
      <c r="A84" s="15"/>
      <c r="B84" s="16"/>
      <c r="C84" s="16"/>
      <c r="F84" s="16"/>
      <c r="G84" s="16"/>
      <c r="H84" s="16"/>
      <c r="I84" s="16"/>
      <c r="K84" s="16"/>
      <c r="L84" s="16"/>
      <c r="P84" s="16"/>
      <c r="Q84" s="16"/>
      <c r="R84" s="16"/>
      <c r="S84" s="16"/>
      <c r="U84" s="16"/>
      <c r="V84" s="16"/>
      <c r="Z84" s="16"/>
      <c r="AA84" s="16"/>
      <c r="AB84" s="16"/>
      <c r="AC84" s="16"/>
      <c r="AE84" s="16"/>
      <c r="AF84" s="16"/>
    </row>
    <row r="85" spans="1:32" s="17" customFormat="1" x14ac:dyDescent="0.25">
      <c r="A85" s="15"/>
      <c r="F85" s="16"/>
      <c r="G85" s="16"/>
      <c r="H85" s="16"/>
      <c r="I85" s="16"/>
      <c r="K85" s="16"/>
      <c r="L85" s="16"/>
      <c r="P85" s="16"/>
      <c r="Q85" s="16"/>
      <c r="R85" s="16"/>
      <c r="S85" s="16"/>
      <c r="U85" s="16"/>
      <c r="V85" s="16"/>
      <c r="Z85" s="16"/>
      <c r="AA85" s="16"/>
      <c r="AB85" s="16"/>
      <c r="AC85" s="16"/>
      <c r="AE85" s="16"/>
      <c r="AF85" s="16"/>
    </row>
    <row r="86" spans="1:32" s="17" customFormat="1" x14ac:dyDescent="0.25">
      <c r="A86" s="15"/>
      <c r="B86" s="16"/>
      <c r="C86" s="16"/>
      <c r="F86" s="16"/>
      <c r="G86" s="16"/>
      <c r="H86" s="16"/>
      <c r="I86" s="16"/>
      <c r="K86" s="16"/>
      <c r="L86" s="16"/>
      <c r="P86" s="16"/>
      <c r="Q86" s="16"/>
      <c r="R86" s="16"/>
      <c r="S86" s="16"/>
      <c r="U86" s="16"/>
      <c r="V86" s="16"/>
      <c r="Z86" s="16"/>
      <c r="AA86" s="16"/>
      <c r="AB86" s="16"/>
      <c r="AC86" s="16"/>
      <c r="AE86" s="16"/>
      <c r="AF86" s="16"/>
    </row>
    <row r="87" spans="1:32" s="17" customFormat="1" x14ac:dyDescent="0.25">
      <c r="A87" s="16"/>
      <c r="F87" s="16"/>
      <c r="G87" s="16"/>
      <c r="H87" s="16"/>
      <c r="I87" s="16"/>
      <c r="K87" s="24">
        <v>139671000</v>
      </c>
      <c r="L87" s="16"/>
      <c r="P87" s="16"/>
      <c r="Q87" s="16"/>
      <c r="R87" s="16"/>
      <c r="S87" s="16"/>
      <c r="U87" s="25">
        <v>7152075</v>
      </c>
      <c r="V87" s="16"/>
      <c r="Z87" s="16"/>
      <c r="AA87" s="16"/>
      <c r="AB87" s="16"/>
      <c r="AC87" s="16"/>
      <c r="AE87" s="16"/>
      <c r="AF87" s="16"/>
    </row>
    <row r="88" spans="1:32" s="17" customFormat="1" x14ac:dyDescent="0.25">
      <c r="A88" s="16"/>
      <c r="B88" s="16"/>
      <c r="C88" s="16"/>
      <c r="F88" s="16"/>
      <c r="G88" s="16"/>
      <c r="H88" s="16"/>
      <c r="I88" s="16"/>
      <c r="K88" s="24">
        <v>13650000</v>
      </c>
      <c r="L88" s="16"/>
      <c r="P88" s="16"/>
      <c r="Q88" s="16"/>
      <c r="R88" s="16"/>
      <c r="S88" s="16"/>
      <c r="U88" s="25">
        <v>2533125</v>
      </c>
      <c r="V88" s="16"/>
      <c r="Z88" s="16"/>
      <c r="AA88" s="16"/>
      <c r="AB88" s="16"/>
      <c r="AC88" s="16"/>
      <c r="AE88" s="16"/>
      <c r="AF88" s="16"/>
    </row>
    <row r="89" spans="1:32" s="17" customFormat="1" x14ac:dyDescent="0.25">
      <c r="A89" s="16"/>
      <c r="B89" s="16"/>
      <c r="C89" s="16"/>
      <c r="F89" s="16"/>
      <c r="G89" s="16"/>
      <c r="H89" s="16"/>
      <c r="I89" s="16"/>
      <c r="K89" s="24">
        <v>92631000</v>
      </c>
      <c r="L89" s="16"/>
      <c r="P89" s="16"/>
      <c r="Q89" s="16"/>
      <c r="R89" s="16"/>
      <c r="S89" s="16"/>
      <c r="U89" s="25">
        <v>13048875</v>
      </c>
      <c r="V89" s="16"/>
      <c r="Z89" s="16"/>
      <c r="AA89" s="16"/>
      <c r="AB89" s="16"/>
      <c r="AC89" s="16"/>
      <c r="AE89" s="16"/>
      <c r="AF89" s="16"/>
    </row>
    <row r="90" spans="1:32" s="17" customFormat="1" x14ac:dyDescent="0.25">
      <c r="A90" s="16"/>
      <c r="B90" s="16"/>
      <c r="C90" s="16"/>
      <c r="F90" s="16"/>
      <c r="G90" s="16"/>
      <c r="H90" s="16"/>
      <c r="I90" s="16"/>
      <c r="K90" s="24">
        <v>5157275760</v>
      </c>
      <c r="L90" s="16"/>
      <c r="P90" s="16"/>
      <c r="Q90" s="16"/>
      <c r="R90" s="16"/>
      <c r="S90" s="16"/>
      <c r="U90" s="25">
        <v>287904802.5</v>
      </c>
      <c r="V90" s="16"/>
      <c r="Z90" s="16"/>
      <c r="AA90" s="16"/>
      <c r="AB90" s="16"/>
      <c r="AC90" s="16"/>
      <c r="AE90" s="16"/>
      <c r="AF90" s="16"/>
    </row>
    <row r="91" spans="1:32" s="17" customFormat="1" x14ac:dyDescent="0.25">
      <c r="A91" s="16"/>
      <c r="B91" s="16"/>
      <c r="C91" s="16"/>
      <c r="F91" s="16"/>
      <c r="G91" s="16"/>
      <c r="H91" s="16"/>
      <c r="I91" s="16"/>
      <c r="K91" s="24">
        <v>7297500</v>
      </c>
      <c r="L91" s="16"/>
      <c r="P91" s="16"/>
      <c r="Q91" s="16"/>
      <c r="R91" s="16"/>
      <c r="S91" s="16"/>
      <c r="U91" s="25">
        <v>1739062.5</v>
      </c>
      <c r="V91" s="16"/>
      <c r="Z91" s="16"/>
      <c r="AA91" s="16"/>
      <c r="AB91" s="16"/>
      <c r="AC91" s="16"/>
      <c r="AE91" s="16"/>
      <c r="AF91" s="16"/>
    </row>
    <row r="92" spans="1:32" s="17" customFormat="1" x14ac:dyDescent="0.25">
      <c r="A92" s="16"/>
      <c r="B92" s="16"/>
      <c r="C92" s="16"/>
      <c r="F92" s="16"/>
      <c r="G92" s="16"/>
      <c r="H92" s="16"/>
      <c r="I92" s="16"/>
      <c r="K92" s="24">
        <v>30381750</v>
      </c>
      <c r="L92" s="16"/>
      <c r="P92" s="16"/>
      <c r="Q92" s="16"/>
      <c r="R92" s="16"/>
      <c r="S92" s="16"/>
      <c r="U92" s="25">
        <v>5267718.75</v>
      </c>
      <c r="V92" s="16"/>
      <c r="Z92" s="16"/>
      <c r="AA92" s="16"/>
      <c r="AB92" s="16"/>
      <c r="AC92" s="16"/>
      <c r="AE92" s="16"/>
      <c r="AF92" s="16"/>
    </row>
    <row r="93" spans="1:32" s="17" customFormat="1" x14ac:dyDescent="0.25">
      <c r="A93" s="16"/>
      <c r="B93" s="16"/>
      <c r="C93" s="16"/>
      <c r="F93" s="16"/>
      <c r="G93" s="16"/>
      <c r="H93" s="16"/>
      <c r="I93" s="16"/>
      <c r="K93" s="24">
        <v>1149193001.25</v>
      </c>
      <c r="L93" s="16"/>
      <c r="P93" s="16"/>
      <c r="Q93" s="16"/>
      <c r="R93" s="16"/>
      <c r="S93" s="16"/>
      <c r="U93" s="25">
        <v>70022245.78125</v>
      </c>
      <c r="V93" s="16"/>
      <c r="Z93" s="16"/>
      <c r="AA93" s="16"/>
      <c r="AB93" s="16"/>
      <c r="AC93" s="16"/>
      <c r="AE93" s="16"/>
      <c r="AF93" s="16"/>
    </row>
    <row r="94" spans="1:32" s="17" customFormat="1" x14ac:dyDescent="0.25">
      <c r="A94" s="16"/>
      <c r="B94" s="16"/>
      <c r="C94" s="16"/>
      <c r="F94" s="16"/>
      <c r="G94" s="16"/>
      <c r="H94" s="16"/>
      <c r="I94" s="16"/>
      <c r="K94" s="24">
        <v>4650000</v>
      </c>
      <c r="L94" s="16"/>
      <c r="P94" s="16"/>
      <c r="Q94" s="16"/>
      <c r="R94" s="16"/>
      <c r="S94" s="16"/>
      <c r="U94" s="27">
        <v>0</v>
      </c>
      <c r="V94" s="16"/>
      <c r="Z94" s="16"/>
      <c r="AA94" s="16"/>
      <c r="AB94" s="16"/>
      <c r="AC94" s="16"/>
      <c r="AE94" s="16"/>
      <c r="AF94" s="16"/>
    </row>
    <row r="95" spans="1:32" s="17" customFormat="1" x14ac:dyDescent="0.25">
      <c r="A95" s="16"/>
      <c r="B95" s="16"/>
      <c r="C95" s="16"/>
      <c r="F95" s="16"/>
      <c r="G95" s="16"/>
      <c r="H95" s="16"/>
      <c r="I95" s="16"/>
      <c r="K95" s="24">
        <v>0</v>
      </c>
      <c r="L95" s="16"/>
      <c r="P95" s="16"/>
      <c r="Q95" s="16"/>
      <c r="R95" s="16"/>
      <c r="S95" s="16"/>
      <c r="U95" s="25">
        <v>4650000</v>
      </c>
      <c r="V95" s="16"/>
      <c r="Z95" s="16"/>
      <c r="AA95" s="16"/>
      <c r="AB95" s="16"/>
      <c r="AC95" s="16"/>
      <c r="AE95" s="16"/>
      <c r="AF95" s="16"/>
    </row>
    <row r="96" spans="1:32" s="17" customFormat="1" x14ac:dyDescent="0.25">
      <c r="A96" s="16"/>
      <c r="B96" s="16"/>
      <c r="C96" s="16"/>
      <c r="F96" s="16"/>
      <c r="G96" s="16"/>
      <c r="H96" s="16"/>
      <c r="I96" s="16"/>
      <c r="K96" s="25">
        <v>64130000</v>
      </c>
      <c r="L96" s="16"/>
      <c r="P96" s="16"/>
      <c r="Q96" s="16"/>
      <c r="R96" s="16"/>
      <c r="S96" s="16"/>
      <c r="U96" s="25">
        <v>64130000</v>
      </c>
      <c r="V96" s="16"/>
      <c r="Z96" s="16"/>
      <c r="AA96" s="16"/>
      <c r="AB96" s="16"/>
      <c r="AC96" s="16"/>
      <c r="AE96" s="16"/>
      <c r="AF96" s="16"/>
    </row>
    <row r="97" spans="1:32" s="17" customFormat="1" x14ac:dyDescent="0.25">
      <c r="A97" s="16"/>
      <c r="B97" s="16"/>
      <c r="C97" s="16"/>
      <c r="F97" s="16"/>
      <c r="G97" s="16"/>
      <c r="H97" s="16"/>
      <c r="I97" s="16"/>
      <c r="K97" s="25"/>
      <c r="L97" s="16"/>
      <c r="P97" s="16"/>
      <c r="Q97" s="16"/>
      <c r="R97" s="16"/>
      <c r="S97" s="16"/>
      <c r="U97" s="16"/>
      <c r="V97" s="16"/>
      <c r="Z97" s="16"/>
      <c r="AA97" s="16"/>
      <c r="AB97" s="16"/>
      <c r="AC97" s="16"/>
      <c r="AE97" s="16"/>
      <c r="AF97" s="16"/>
    </row>
    <row r="98" spans="1:32" x14ac:dyDescent="0.25">
      <c r="K98" s="28">
        <f>K87/1000000</f>
        <v>139.67099999999999</v>
      </c>
      <c r="U98" s="28">
        <f>U87/1000000</f>
        <v>7.152075</v>
      </c>
    </row>
    <row r="99" spans="1:32" x14ac:dyDescent="0.25">
      <c r="K99" s="28">
        <f t="shared" ref="K99:K107" si="71">K88/1000000</f>
        <v>13.65</v>
      </c>
      <c r="U99" s="28">
        <f t="shared" ref="U99:U107" si="72">U88/1000000</f>
        <v>2.5331250000000001</v>
      </c>
    </row>
    <row r="100" spans="1:32" x14ac:dyDescent="0.25">
      <c r="K100" s="28">
        <f t="shared" si="71"/>
        <v>92.631</v>
      </c>
      <c r="U100" s="28">
        <f t="shared" si="72"/>
        <v>13.048875000000001</v>
      </c>
    </row>
    <row r="101" spans="1:32" x14ac:dyDescent="0.25">
      <c r="K101" s="28">
        <f t="shared" si="71"/>
        <v>5157.2757600000004</v>
      </c>
      <c r="U101" s="28">
        <f t="shared" si="72"/>
        <v>287.90480250000002</v>
      </c>
    </row>
    <row r="102" spans="1:32" x14ac:dyDescent="0.25">
      <c r="K102" s="28">
        <f t="shared" si="71"/>
        <v>7.2975000000000003</v>
      </c>
      <c r="U102" s="28">
        <f t="shared" si="72"/>
        <v>1.7390625</v>
      </c>
    </row>
    <row r="103" spans="1:32" x14ac:dyDescent="0.25">
      <c r="K103" s="28">
        <f t="shared" si="71"/>
        <v>30.38175</v>
      </c>
      <c r="U103" s="28">
        <f t="shared" si="72"/>
        <v>5.2677187500000002</v>
      </c>
    </row>
    <row r="104" spans="1:32" x14ac:dyDescent="0.25">
      <c r="K104" s="28">
        <f t="shared" si="71"/>
        <v>1149.19300125</v>
      </c>
      <c r="U104" s="28">
        <f t="shared" si="72"/>
        <v>70.022245781250007</v>
      </c>
    </row>
    <row r="105" spans="1:32" x14ac:dyDescent="0.25">
      <c r="K105" s="28">
        <f t="shared" si="71"/>
        <v>4.6500000000000004</v>
      </c>
      <c r="U105" s="28">
        <f t="shared" si="72"/>
        <v>0</v>
      </c>
    </row>
    <row r="106" spans="1:32" x14ac:dyDescent="0.25">
      <c r="K106" s="28">
        <f t="shared" si="71"/>
        <v>0</v>
      </c>
      <c r="U106" s="28">
        <f t="shared" si="72"/>
        <v>4.6500000000000004</v>
      </c>
    </row>
    <row r="107" spans="1:32" x14ac:dyDescent="0.25">
      <c r="K107" s="28">
        <f t="shared" si="71"/>
        <v>64.13</v>
      </c>
      <c r="U107" s="28">
        <f t="shared" si="72"/>
        <v>64.13</v>
      </c>
    </row>
  </sheetData>
  <autoFilter ref="A11:I83">
    <filterColumn colId="1">
      <filters blank="1"/>
    </filterColumn>
  </autoFilter>
  <mergeCells count="4">
    <mergeCell ref="K9:AF9"/>
    <mergeCell ref="K10:L10"/>
    <mergeCell ref="U10:V10"/>
    <mergeCell ref="AE10:AF10"/>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47"/>
  <sheetViews>
    <sheetView topLeftCell="A13" workbookViewId="0">
      <selection activeCell="K29" sqref="K29"/>
    </sheetView>
  </sheetViews>
  <sheetFormatPr defaultColWidth="8.85546875" defaultRowHeight="15" x14ac:dyDescent="0.25"/>
  <cols>
    <col min="1" max="1" width="8.85546875" style="29"/>
    <col min="2" max="2" width="19.7109375" style="29" bestFit="1" customWidth="1"/>
    <col min="3" max="11" width="8.85546875" style="29"/>
    <col min="12" max="12" width="2.42578125" style="29" customWidth="1"/>
    <col min="13" max="13" width="8.85546875" style="29"/>
    <col min="14" max="14" width="2.42578125" style="29" customWidth="1"/>
    <col min="15" max="19" width="8.85546875" style="29"/>
    <col min="20" max="20" width="2.42578125" style="29" customWidth="1"/>
    <col min="21" max="21" width="8.85546875" style="29"/>
    <col min="22" max="22" width="2.42578125" style="29" customWidth="1"/>
    <col min="23" max="16384" width="8.85546875" style="29"/>
  </cols>
  <sheetData>
    <row r="2" spans="2:24" x14ac:dyDescent="0.25">
      <c r="D2" s="30">
        <v>2008</v>
      </c>
      <c r="E2" s="30">
        <v>2009</v>
      </c>
      <c r="F2" s="30">
        <v>2010</v>
      </c>
      <c r="G2" s="30">
        <v>2011</v>
      </c>
      <c r="H2" s="30">
        <v>2012</v>
      </c>
    </row>
    <row r="3" spans="2:24" x14ac:dyDescent="0.25">
      <c r="B3" s="29" t="s">
        <v>74</v>
      </c>
      <c r="D3" s="29">
        <v>15673</v>
      </c>
      <c r="E3" s="29">
        <v>15727</v>
      </c>
      <c r="F3" s="29">
        <v>15816</v>
      </c>
      <c r="G3" s="29">
        <v>16001</v>
      </c>
      <c r="H3" s="29">
        <v>16331</v>
      </c>
    </row>
    <row r="4" spans="2:24" x14ac:dyDescent="0.25">
      <c r="C4" s="29" t="s">
        <v>4</v>
      </c>
      <c r="D4" s="29">
        <v>15257</v>
      </c>
      <c r="E4" s="29">
        <v>15301</v>
      </c>
      <c r="F4" s="29">
        <v>15265</v>
      </c>
      <c r="G4" s="29">
        <v>15412</v>
      </c>
      <c r="H4" s="29">
        <v>15525</v>
      </c>
      <c r="K4" s="29">
        <f>D25</f>
        <v>15939</v>
      </c>
      <c r="M4" s="29">
        <v>150</v>
      </c>
      <c r="O4" s="31">
        <f>K4/M4</f>
        <v>106.26</v>
      </c>
      <c r="P4" s="29" t="s">
        <v>128</v>
      </c>
      <c r="S4" s="29">
        <v>5500</v>
      </c>
      <c r="U4" s="29">
        <v>150</v>
      </c>
      <c r="W4" s="31">
        <f>S4/U4</f>
        <v>36.666666666666664</v>
      </c>
      <c r="X4" s="29" t="s">
        <v>128</v>
      </c>
    </row>
    <row r="5" spans="2:24" x14ac:dyDescent="0.25">
      <c r="C5" s="29" t="s">
        <v>75</v>
      </c>
      <c r="D5" s="29">
        <v>416</v>
      </c>
      <c r="E5" s="29">
        <v>426</v>
      </c>
      <c r="F5" s="29">
        <v>551</v>
      </c>
      <c r="G5" s="29">
        <v>589</v>
      </c>
      <c r="H5" s="29">
        <v>806</v>
      </c>
      <c r="O5" s="31">
        <f>O4/$C$30</f>
        <v>4.2504</v>
      </c>
      <c r="P5" s="29" t="s">
        <v>129</v>
      </c>
      <c r="W5" s="31">
        <f>ROUND(W4/25,0)</f>
        <v>1</v>
      </c>
      <c r="X5" s="29" t="s">
        <v>129</v>
      </c>
    </row>
    <row r="6" spans="2:24" x14ac:dyDescent="0.25">
      <c r="B6" s="29" t="s">
        <v>76</v>
      </c>
      <c r="D6" s="29">
        <v>3798</v>
      </c>
      <c r="E6" s="29">
        <v>4102</v>
      </c>
      <c r="F6" s="29">
        <v>4266</v>
      </c>
      <c r="G6" s="29">
        <v>4367</v>
      </c>
      <c r="H6" s="29">
        <v>4528</v>
      </c>
      <c r="O6" s="29">
        <v>3</v>
      </c>
      <c r="P6" s="29" t="s">
        <v>130</v>
      </c>
      <c r="W6" s="29">
        <v>3</v>
      </c>
      <c r="X6" s="29" t="s">
        <v>130</v>
      </c>
    </row>
    <row r="7" spans="2:24" x14ac:dyDescent="0.25">
      <c r="C7" s="29" t="s">
        <v>4</v>
      </c>
      <c r="D7" s="29">
        <v>3039</v>
      </c>
      <c r="E7" s="29">
        <v>3283</v>
      </c>
      <c r="F7" s="29">
        <v>3397</v>
      </c>
      <c r="G7" s="29">
        <v>3425</v>
      </c>
      <c r="H7" s="29">
        <v>3508</v>
      </c>
      <c r="O7" s="29">
        <v>2</v>
      </c>
      <c r="P7" s="29" t="s">
        <v>131</v>
      </c>
      <c r="W7" s="29">
        <v>2</v>
      </c>
      <c r="X7" s="29" t="s">
        <v>131</v>
      </c>
    </row>
    <row r="8" spans="2:24" x14ac:dyDescent="0.25">
      <c r="C8" s="29" t="s">
        <v>75</v>
      </c>
      <c r="D8" s="29">
        <v>759</v>
      </c>
      <c r="E8" s="29">
        <v>819</v>
      </c>
      <c r="F8" s="29">
        <v>869</v>
      </c>
      <c r="G8" s="29">
        <v>942</v>
      </c>
      <c r="H8" s="29">
        <v>1020</v>
      </c>
    </row>
    <row r="9" spans="2:24" x14ac:dyDescent="0.25">
      <c r="O9" s="31">
        <f>O5*SUM(O6:O7)</f>
        <v>21.251999999999999</v>
      </c>
      <c r="P9" s="29" t="s">
        <v>132</v>
      </c>
      <c r="W9" s="31">
        <f>W5*SUM(W6:W7)</f>
        <v>5</v>
      </c>
      <c r="X9" s="29" t="s">
        <v>132</v>
      </c>
    </row>
    <row r="12" spans="2:24" x14ac:dyDescent="0.25">
      <c r="K12" s="29">
        <f>H25</f>
        <v>3693</v>
      </c>
      <c r="M12" s="29">
        <v>200</v>
      </c>
      <c r="O12" s="31">
        <f>K12/M12</f>
        <v>18.465</v>
      </c>
      <c r="P12" s="29" t="s">
        <v>128</v>
      </c>
      <c r="S12" s="29">
        <v>1200</v>
      </c>
      <c r="U12" s="29">
        <v>200</v>
      </c>
      <c r="W12" s="31">
        <f>S12/U12</f>
        <v>6</v>
      </c>
      <c r="X12" s="29" t="s">
        <v>128</v>
      </c>
    </row>
    <row r="13" spans="2:24" x14ac:dyDescent="0.25">
      <c r="O13" s="31">
        <f>O12/$C$29</f>
        <v>1.6786363636363637</v>
      </c>
      <c r="P13" s="29" t="s">
        <v>129</v>
      </c>
      <c r="W13" s="31">
        <f>ROUND(W12/25,0)</f>
        <v>0</v>
      </c>
      <c r="X13" s="29" t="s">
        <v>129</v>
      </c>
    </row>
    <row r="14" spans="2:24" x14ac:dyDescent="0.25">
      <c r="O14" s="29">
        <v>3</v>
      </c>
      <c r="P14" s="29" t="s">
        <v>130</v>
      </c>
      <c r="W14" s="29">
        <v>3</v>
      </c>
      <c r="X14" s="29" t="s">
        <v>130</v>
      </c>
    </row>
    <row r="15" spans="2:24" x14ac:dyDescent="0.25">
      <c r="O15" s="29">
        <v>2</v>
      </c>
      <c r="P15" s="29" t="s">
        <v>131</v>
      </c>
      <c r="W15" s="29">
        <v>2</v>
      </c>
      <c r="X15" s="29" t="s">
        <v>131</v>
      </c>
    </row>
    <row r="16" spans="2:24" x14ac:dyDescent="0.25">
      <c r="B16" s="29">
        <v>2013</v>
      </c>
    </row>
    <row r="17" spans="2:24" x14ac:dyDescent="0.25">
      <c r="D17" s="29" t="s">
        <v>9</v>
      </c>
      <c r="H17" s="29" t="s">
        <v>10</v>
      </c>
      <c r="O17" s="31">
        <f>O13*SUM(O14:O15)</f>
        <v>8.3931818181818194</v>
      </c>
      <c r="P17" s="29" t="s">
        <v>132</v>
      </c>
      <c r="W17" s="31">
        <f>W13*SUM(W14:W15)</f>
        <v>0</v>
      </c>
      <c r="X17" s="29" t="s">
        <v>132</v>
      </c>
    </row>
    <row r="18" spans="2:24" x14ac:dyDescent="0.25">
      <c r="B18" s="29" t="s">
        <v>133</v>
      </c>
      <c r="D18" s="29">
        <f>$C$29*E18</f>
        <v>44</v>
      </c>
      <c r="E18" s="29">
        <v>4</v>
      </c>
      <c r="F18" s="29" t="s">
        <v>134</v>
      </c>
      <c r="H18" s="29">
        <f>$C$29*I18</f>
        <v>22</v>
      </c>
      <c r="I18" s="29">
        <v>2</v>
      </c>
      <c r="J18" s="29" t="s">
        <v>134</v>
      </c>
      <c r="O18" s="31"/>
      <c r="W18" s="31"/>
    </row>
    <row r="19" spans="2:24" x14ac:dyDescent="0.25">
      <c r="B19" s="29" t="s">
        <v>135</v>
      </c>
      <c r="D19" s="29">
        <f>$C$30*E19</f>
        <v>200</v>
      </c>
      <c r="E19" s="29">
        <v>8</v>
      </c>
      <c r="F19" s="29" t="s">
        <v>136</v>
      </c>
      <c r="H19" s="29">
        <f>$C$29*I19</f>
        <v>55</v>
      </c>
      <c r="I19" s="29">
        <v>5</v>
      </c>
      <c r="J19" s="29" t="s">
        <v>134</v>
      </c>
      <c r="O19" s="31"/>
      <c r="W19" s="31"/>
    </row>
    <row r="20" spans="2:24" x14ac:dyDescent="0.25">
      <c r="O20" s="31"/>
      <c r="W20" s="31"/>
    </row>
    <row r="21" spans="2:24" x14ac:dyDescent="0.25">
      <c r="B21" s="29" t="s">
        <v>137</v>
      </c>
      <c r="D21" s="29">
        <v>15525</v>
      </c>
      <c r="H21" s="29">
        <v>3508</v>
      </c>
      <c r="K21" s="29">
        <f>D42</f>
        <v>796.94999999999993</v>
      </c>
      <c r="M21" s="29">
        <v>150</v>
      </c>
      <c r="O21" s="31">
        <f>K21/M21</f>
        <v>5.3129999999999997</v>
      </c>
      <c r="P21" s="29" t="s">
        <v>128</v>
      </c>
      <c r="W21" s="31"/>
    </row>
    <row r="22" spans="2:24" x14ac:dyDescent="0.25">
      <c r="B22" s="29" t="s">
        <v>138</v>
      </c>
      <c r="D22" s="29">
        <f>E22*$C$31</f>
        <v>276</v>
      </c>
      <c r="E22" s="29">
        <v>2</v>
      </c>
      <c r="F22" s="29" t="s">
        <v>139</v>
      </c>
      <c r="H22" s="29">
        <f>I22*C29</f>
        <v>22</v>
      </c>
      <c r="I22" s="29">
        <v>2</v>
      </c>
      <c r="J22" s="29" t="s">
        <v>134</v>
      </c>
      <c r="O22" s="31">
        <f>O21/$C$30</f>
        <v>0.21251999999999999</v>
      </c>
      <c r="P22" s="29" t="s">
        <v>129</v>
      </c>
      <c r="W22" s="31"/>
    </row>
    <row r="23" spans="2:24" x14ac:dyDescent="0.25">
      <c r="B23" s="29" t="s">
        <v>140</v>
      </c>
      <c r="D23" s="29">
        <f>E23*$C$31</f>
        <v>138</v>
      </c>
      <c r="E23" s="29">
        <v>1</v>
      </c>
      <c r="F23" s="29" t="s">
        <v>139</v>
      </c>
      <c r="H23" s="29">
        <f>I23*$C$31</f>
        <v>138</v>
      </c>
      <c r="I23" s="29">
        <v>1</v>
      </c>
      <c r="J23" s="29" t="s">
        <v>139</v>
      </c>
      <c r="O23" s="29">
        <v>3</v>
      </c>
      <c r="P23" s="29" t="s">
        <v>130</v>
      </c>
      <c r="W23" s="31"/>
    </row>
    <row r="24" spans="2:24" x14ac:dyDescent="0.25">
      <c r="B24" s="29" t="s">
        <v>141</v>
      </c>
      <c r="H24" s="29">
        <f>I24*$C$30</f>
        <v>25</v>
      </c>
      <c r="I24" s="29">
        <v>1</v>
      </c>
      <c r="J24" s="29" t="s">
        <v>136</v>
      </c>
      <c r="O24" s="29">
        <v>2</v>
      </c>
      <c r="P24" s="29" t="s">
        <v>131</v>
      </c>
      <c r="W24" s="31"/>
    </row>
    <row r="25" spans="2:24" x14ac:dyDescent="0.25">
      <c r="B25" s="29" t="s">
        <v>142</v>
      </c>
      <c r="D25" s="29">
        <f>SUM(D21:D24)</f>
        <v>15939</v>
      </c>
      <c r="H25" s="29">
        <f>SUM(H21:H24)</f>
        <v>3693</v>
      </c>
      <c r="W25" s="31"/>
    </row>
    <row r="26" spans="2:24" x14ac:dyDescent="0.25">
      <c r="O26" s="31">
        <f>O22*SUM(O23:O24)</f>
        <v>1.0626</v>
      </c>
      <c r="P26" s="29" t="s">
        <v>132</v>
      </c>
      <c r="W26" s="31"/>
    </row>
    <row r="27" spans="2:24" x14ac:dyDescent="0.25">
      <c r="B27" s="29" t="s">
        <v>143</v>
      </c>
      <c r="D27" s="29">
        <f>E27*$C$29</f>
        <v>55</v>
      </c>
      <c r="E27" s="29">
        <v>5</v>
      </c>
      <c r="F27" s="29" t="s">
        <v>134</v>
      </c>
      <c r="W27" s="31"/>
    </row>
    <row r="28" spans="2:24" x14ac:dyDescent="0.25">
      <c r="W28" s="31"/>
    </row>
    <row r="29" spans="2:24" x14ac:dyDescent="0.25">
      <c r="B29" s="29" t="s">
        <v>77</v>
      </c>
      <c r="C29" s="29">
        <v>11</v>
      </c>
      <c r="K29" s="29">
        <f>H42</f>
        <v>184.65</v>
      </c>
      <c r="M29" s="29">
        <v>200</v>
      </c>
      <c r="O29" s="31">
        <f>K29/M29</f>
        <v>0.92325000000000002</v>
      </c>
      <c r="P29" s="29" t="s">
        <v>128</v>
      </c>
    </row>
    <row r="30" spans="2:24" x14ac:dyDescent="0.25">
      <c r="B30" s="29" t="s">
        <v>78</v>
      </c>
      <c r="C30" s="29">
        <v>25</v>
      </c>
      <c r="O30" s="31">
        <f>O29/$C$29</f>
        <v>8.3931818181818177E-2</v>
      </c>
      <c r="P30" s="29" t="s">
        <v>129</v>
      </c>
    </row>
    <row r="31" spans="2:24" x14ac:dyDescent="0.25">
      <c r="B31" s="29" t="s">
        <v>79</v>
      </c>
      <c r="C31" s="29">
        <v>138</v>
      </c>
      <c r="O31" s="29">
        <v>3</v>
      </c>
      <c r="P31" s="29" t="s">
        <v>130</v>
      </c>
    </row>
    <row r="32" spans="2:24" x14ac:dyDescent="0.25">
      <c r="O32" s="29">
        <v>2</v>
      </c>
      <c r="P32" s="29" t="s">
        <v>131</v>
      </c>
    </row>
    <row r="33" spans="2:16" x14ac:dyDescent="0.25">
      <c r="B33" s="29">
        <v>2014</v>
      </c>
      <c r="C33" s="32">
        <v>0.05</v>
      </c>
      <c r="D33" s="29">
        <v>8</v>
      </c>
    </row>
    <row r="34" spans="2:16" x14ac:dyDescent="0.25">
      <c r="D34" s="29" t="s">
        <v>9</v>
      </c>
      <c r="H34" s="29" t="s">
        <v>10</v>
      </c>
      <c r="O34" s="31">
        <f>O30*SUM(O31:O32)</f>
        <v>0.41965909090909087</v>
      </c>
      <c r="P34" s="29" t="s">
        <v>132</v>
      </c>
    </row>
    <row r="35" spans="2:16" x14ac:dyDescent="0.25">
      <c r="B35" s="29" t="s">
        <v>133</v>
      </c>
      <c r="D35" s="29">
        <f>$C$29*E35</f>
        <v>5.5</v>
      </c>
      <c r="E35" s="29">
        <f>E18/$D$33</f>
        <v>0.5</v>
      </c>
      <c r="F35" s="29" t="s">
        <v>134</v>
      </c>
      <c r="H35" s="29">
        <f>$C$29*I35</f>
        <v>2.75</v>
      </c>
      <c r="I35" s="29">
        <f>I18/$D$33</f>
        <v>0.25</v>
      </c>
      <c r="J35" s="29" t="s">
        <v>134</v>
      </c>
    </row>
    <row r="36" spans="2:16" x14ac:dyDescent="0.25">
      <c r="B36" s="29" t="s">
        <v>135</v>
      </c>
      <c r="D36" s="29">
        <f>$C$30*E36</f>
        <v>25</v>
      </c>
      <c r="E36" s="29">
        <f>E19/$D$33</f>
        <v>1</v>
      </c>
      <c r="F36" s="29" t="s">
        <v>136</v>
      </c>
      <c r="H36" s="29">
        <f>$C$29*I36</f>
        <v>6.875</v>
      </c>
      <c r="I36" s="29">
        <f>I19/$D$33</f>
        <v>0.625</v>
      </c>
      <c r="J36" s="29" t="s">
        <v>134</v>
      </c>
    </row>
    <row r="38" spans="2:16" x14ac:dyDescent="0.25">
      <c r="B38" s="29" t="s">
        <v>137</v>
      </c>
      <c r="D38" s="29">
        <f>D21*$C$33</f>
        <v>776.25</v>
      </c>
      <c r="H38" s="29">
        <f>H21*$C$33</f>
        <v>175.4</v>
      </c>
    </row>
    <row r="39" spans="2:16" x14ac:dyDescent="0.25">
      <c r="B39" s="29" t="s">
        <v>138</v>
      </c>
      <c r="D39" s="29">
        <f>D22*$C$33</f>
        <v>13.8</v>
      </c>
      <c r="E39" s="29">
        <f>E22/$D$33</f>
        <v>0.25</v>
      </c>
      <c r="F39" s="29" t="s">
        <v>139</v>
      </c>
      <c r="H39" s="29">
        <f>H22*$C$33</f>
        <v>1.1000000000000001</v>
      </c>
      <c r="I39" s="29">
        <f>I22/$D$33</f>
        <v>0.25</v>
      </c>
      <c r="J39" s="29" t="s">
        <v>134</v>
      </c>
    </row>
    <row r="40" spans="2:16" x14ac:dyDescent="0.25">
      <c r="B40" s="29" t="s">
        <v>140</v>
      </c>
      <c r="D40" s="29">
        <f>D23*$C$33</f>
        <v>6.9</v>
      </c>
      <c r="E40" s="29">
        <f>E23/$D$33</f>
        <v>0.125</v>
      </c>
      <c r="F40" s="29" t="s">
        <v>139</v>
      </c>
      <c r="H40" s="29">
        <f>H23*$C$33</f>
        <v>6.9</v>
      </c>
      <c r="I40" s="29">
        <f>I23/$D$33</f>
        <v>0.125</v>
      </c>
      <c r="J40" s="29" t="s">
        <v>139</v>
      </c>
    </row>
    <row r="41" spans="2:16" x14ac:dyDescent="0.25">
      <c r="B41" s="29" t="s">
        <v>141</v>
      </c>
      <c r="H41" s="29">
        <f>H24*$C$33</f>
        <v>1.25</v>
      </c>
      <c r="I41" s="29">
        <f>I24/$D$33</f>
        <v>0.125</v>
      </c>
      <c r="J41" s="29" t="s">
        <v>136</v>
      </c>
    </row>
    <row r="42" spans="2:16" x14ac:dyDescent="0.25">
      <c r="B42" s="29" t="s">
        <v>142</v>
      </c>
      <c r="D42" s="29">
        <f>SUM(D38:D41)</f>
        <v>796.94999999999993</v>
      </c>
      <c r="H42" s="29">
        <f>SUM(H38:H41)</f>
        <v>184.65</v>
      </c>
    </row>
    <row r="44" spans="2:16" x14ac:dyDescent="0.25">
      <c r="B44" s="29" t="s">
        <v>143</v>
      </c>
      <c r="D44" s="29">
        <f>E44*$C$29</f>
        <v>55</v>
      </c>
      <c r="E44" s="29">
        <f>E27</f>
        <v>5</v>
      </c>
      <c r="F44" s="29" t="s">
        <v>134</v>
      </c>
    </row>
    <row r="47" spans="2:16" x14ac:dyDescent="0.25">
      <c r="C47" s="32"/>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47"/>
  <sheetViews>
    <sheetView workbookViewId="0">
      <selection activeCell="K29" sqref="K29"/>
    </sheetView>
  </sheetViews>
  <sheetFormatPr defaultColWidth="8.85546875" defaultRowHeight="15" x14ac:dyDescent="0.25"/>
  <cols>
    <col min="1" max="1" width="8.85546875" style="29"/>
    <col min="2" max="2" width="19.7109375" style="29" bestFit="1" customWidth="1"/>
    <col min="3" max="11" width="8.85546875" style="29"/>
    <col min="12" max="12" width="2.42578125" style="29" customWidth="1"/>
    <col min="13" max="13" width="8.85546875" style="29"/>
    <col min="14" max="14" width="2.42578125" style="29" customWidth="1"/>
    <col min="15" max="19" width="8.85546875" style="29"/>
    <col min="20" max="20" width="2.42578125" style="29" customWidth="1"/>
    <col min="21" max="21" width="8.85546875" style="29"/>
    <col min="22" max="22" width="2.42578125" style="29" customWidth="1"/>
    <col min="23" max="16384" width="8.85546875" style="29"/>
  </cols>
  <sheetData>
    <row r="2" spans="2:24" x14ac:dyDescent="0.25">
      <c r="D2" s="30">
        <v>2008</v>
      </c>
      <c r="E2" s="30">
        <v>2009</v>
      </c>
      <c r="F2" s="30">
        <v>2010</v>
      </c>
      <c r="G2" s="30">
        <v>2011</v>
      </c>
      <c r="H2" s="30">
        <v>2012</v>
      </c>
    </row>
    <row r="3" spans="2:24" x14ac:dyDescent="0.25">
      <c r="B3" s="29" t="s">
        <v>74</v>
      </c>
      <c r="D3" s="29">
        <v>15673</v>
      </c>
      <c r="E3" s="29">
        <v>15727</v>
      </c>
      <c r="F3" s="29">
        <v>15816</v>
      </c>
      <c r="G3" s="29">
        <v>16001</v>
      </c>
      <c r="H3" s="29">
        <v>16331</v>
      </c>
    </row>
    <row r="4" spans="2:24" x14ac:dyDescent="0.25">
      <c r="C4" s="29" t="s">
        <v>4</v>
      </c>
      <c r="D4" s="29">
        <v>15257</v>
      </c>
      <c r="E4" s="29">
        <v>15301</v>
      </c>
      <c r="F4" s="29">
        <v>15265</v>
      </c>
      <c r="G4" s="29">
        <v>15412</v>
      </c>
      <c r="H4" s="29">
        <v>15525</v>
      </c>
      <c r="K4" s="29">
        <f>'School head-Key13'!K21</f>
        <v>796.94999999999993</v>
      </c>
      <c r="L4" s="29">
        <f>'School head-Key13'!L21</f>
        <v>0</v>
      </c>
      <c r="M4" s="29">
        <f>'School head-Key13'!M21</f>
        <v>150</v>
      </c>
      <c r="N4" s="29">
        <f>'School head-Key13'!N21</f>
        <v>0</v>
      </c>
      <c r="O4" s="29">
        <f>'School head-Key13'!O21</f>
        <v>5.3129999999999997</v>
      </c>
      <c r="P4" s="29" t="s">
        <v>128</v>
      </c>
      <c r="S4" s="29">
        <v>5500</v>
      </c>
      <c r="U4" s="29">
        <v>150</v>
      </c>
      <c r="W4" s="31">
        <f>S4/U4</f>
        <v>36.666666666666664</v>
      </c>
      <c r="X4" s="29" t="s">
        <v>128</v>
      </c>
    </row>
    <row r="5" spans="2:24" x14ac:dyDescent="0.25">
      <c r="C5" s="29" t="s">
        <v>75</v>
      </c>
      <c r="D5" s="29">
        <v>416</v>
      </c>
      <c r="E5" s="29">
        <v>426</v>
      </c>
      <c r="F5" s="29">
        <v>551</v>
      </c>
      <c r="G5" s="29">
        <v>589</v>
      </c>
      <c r="H5" s="29">
        <v>806</v>
      </c>
      <c r="K5" s="29">
        <f>'School head-Key13'!K22</f>
        <v>0</v>
      </c>
      <c r="L5" s="29">
        <f>'School head-Key13'!L22</f>
        <v>0</v>
      </c>
      <c r="M5" s="29">
        <f>'School head-Key13'!M22</f>
        <v>0</v>
      </c>
      <c r="N5" s="29">
        <f>'School head-Key13'!N22</f>
        <v>0</v>
      </c>
      <c r="O5" s="29">
        <f>'School head-Key13'!O22</f>
        <v>0.21251999999999999</v>
      </c>
      <c r="P5" s="29" t="s">
        <v>129</v>
      </c>
      <c r="W5" s="31">
        <f>ROUND(W4/25,0)</f>
        <v>1</v>
      </c>
      <c r="X5" s="29" t="s">
        <v>129</v>
      </c>
    </row>
    <row r="6" spans="2:24" x14ac:dyDescent="0.25">
      <c r="B6" s="29" t="s">
        <v>76</v>
      </c>
      <c r="D6" s="29">
        <v>3798</v>
      </c>
      <c r="E6" s="29">
        <v>4102</v>
      </c>
      <c r="F6" s="29">
        <v>4266</v>
      </c>
      <c r="G6" s="29">
        <v>4367</v>
      </c>
      <c r="H6" s="29">
        <v>4528</v>
      </c>
      <c r="K6" s="29">
        <f>'School head-Key13'!K23</f>
        <v>0</v>
      </c>
      <c r="L6" s="29">
        <f>'School head-Key13'!L23</f>
        <v>0</v>
      </c>
      <c r="M6" s="29">
        <f>'School head-Key13'!M23</f>
        <v>0</v>
      </c>
      <c r="N6" s="29">
        <f>'School head-Key13'!N23</f>
        <v>0</v>
      </c>
      <c r="O6" s="29">
        <f>'School head-Key13'!O23</f>
        <v>3</v>
      </c>
      <c r="P6" s="29" t="s">
        <v>130</v>
      </c>
      <c r="W6" s="29">
        <v>3</v>
      </c>
      <c r="X6" s="29" t="s">
        <v>130</v>
      </c>
    </row>
    <row r="7" spans="2:24" x14ac:dyDescent="0.25">
      <c r="C7" s="29" t="s">
        <v>4</v>
      </c>
      <c r="D7" s="29">
        <v>3039</v>
      </c>
      <c r="E7" s="29">
        <v>3283</v>
      </c>
      <c r="F7" s="29">
        <v>3397</v>
      </c>
      <c r="G7" s="29">
        <v>3425</v>
      </c>
      <c r="H7" s="29">
        <v>3508</v>
      </c>
      <c r="K7" s="29">
        <f>'School head-Key13'!K24</f>
        <v>0</v>
      </c>
      <c r="L7" s="29">
        <f>'School head-Key13'!L24</f>
        <v>0</v>
      </c>
      <c r="M7" s="29">
        <f>'School head-Key13'!M24</f>
        <v>0</v>
      </c>
      <c r="N7" s="29">
        <f>'School head-Key13'!N24</f>
        <v>0</v>
      </c>
      <c r="O7" s="29">
        <f>'School head-Key13'!O24</f>
        <v>2</v>
      </c>
      <c r="P7" s="29" t="s">
        <v>131</v>
      </c>
      <c r="W7" s="29">
        <v>2</v>
      </c>
      <c r="X7" s="29" t="s">
        <v>131</v>
      </c>
    </row>
    <row r="8" spans="2:24" x14ac:dyDescent="0.25">
      <c r="C8" s="29" t="s">
        <v>75</v>
      </c>
      <c r="D8" s="29">
        <v>759</v>
      </c>
      <c r="E8" s="29">
        <v>819</v>
      </c>
      <c r="F8" s="29">
        <v>869</v>
      </c>
      <c r="G8" s="29">
        <v>942</v>
      </c>
      <c r="H8" s="29">
        <v>1020</v>
      </c>
      <c r="K8" s="29">
        <f>'School head-Key13'!K25</f>
        <v>0</v>
      </c>
      <c r="L8" s="29">
        <f>'School head-Key13'!L25</f>
        <v>0</v>
      </c>
      <c r="M8" s="29">
        <f>'School head-Key13'!M25</f>
        <v>0</v>
      </c>
      <c r="N8" s="29">
        <f>'School head-Key13'!N25</f>
        <v>0</v>
      </c>
      <c r="O8" s="29">
        <f>'School head-Key13'!O25</f>
        <v>0</v>
      </c>
    </row>
    <row r="9" spans="2:24" x14ac:dyDescent="0.25">
      <c r="K9" s="29">
        <f>'School head-Key13'!K26</f>
        <v>0</v>
      </c>
      <c r="L9" s="29">
        <f>'School head-Key13'!L26</f>
        <v>0</v>
      </c>
      <c r="M9" s="29">
        <f>'School head-Key13'!M26</f>
        <v>0</v>
      </c>
      <c r="N9" s="29">
        <f>'School head-Key13'!N26</f>
        <v>0</v>
      </c>
      <c r="O9" s="29">
        <f>'School head-Key13'!O26</f>
        <v>1.0626</v>
      </c>
      <c r="P9" s="29" t="s">
        <v>132</v>
      </c>
      <c r="W9" s="31">
        <f>W5*SUM(W6:W7)</f>
        <v>5</v>
      </c>
      <c r="X9" s="29" t="s">
        <v>132</v>
      </c>
    </row>
    <row r="10" spans="2:24" x14ac:dyDescent="0.25">
      <c r="K10" s="29">
        <f>'School head-Key13'!K27</f>
        <v>0</v>
      </c>
      <c r="L10" s="29">
        <f>'School head-Key13'!L27</f>
        <v>0</v>
      </c>
      <c r="M10" s="29">
        <f>'School head-Key13'!M27</f>
        <v>0</v>
      </c>
      <c r="N10" s="29">
        <f>'School head-Key13'!N27</f>
        <v>0</v>
      </c>
      <c r="O10" s="29">
        <f>'School head-Key13'!O27</f>
        <v>0</v>
      </c>
    </row>
    <row r="11" spans="2:24" x14ac:dyDescent="0.25">
      <c r="K11" s="29">
        <f>'School head-Key13'!K28</f>
        <v>0</v>
      </c>
      <c r="L11" s="29">
        <f>'School head-Key13'!L28</f>
        <v>0</v>
      </c>
      <c r="M11" s="29">
        <f>'School head-Key13'!M28</f>
        <v>0</v>
      </c>
      <c r="N11" s="29">
        <f>'School head-Key13'!N28</f>
        <v>0</v>
      </c>
      <c r="O11" s="29">
        <f>'School head-Key13'!O28</f>
        <v>0</v>
      </c>
    </row>
    <row r="12" spans="2:24" x14ac:dyDescent="0.25">
      <c r="K12" s="29">
        <f>'School head-Key13'!K29</f>
        <v>184.65</v>
      </c>
      <c r="L12" s="29">
        <f>'School head-Key13'!L29</f>
        <v>0</v>
      </c>
      <c r="M12" s="29">
        <f>'School head-Key13'!M29</f>
        <v>200</v>
      </c>
      <c r="N12" s="29">
        <f>'School head-Key13'!N29</f>
        <v>0</v>
      </c>
      <c r="O12" s="29">
        <f>'School head-Key13'!O29</f>
        <v>0.92325000000000002</v>
      </c>
      <c r="P12" s="29" t="s">
        <v>128</v>
      </c>
      <c r="S12" s="29">
        <v>1200</v>
      </c>
      <c r="U12" s="29">
        <v>200</v>
      </c>
      <c r="W12" s="31">
        <f>S12/U12</f>
        <v>6</v>
      </c>
      <c r="X12" s="29" t="s">
        <v>128</v>
      </c>
    </row>
    <row r="13" spans="2:24" x14ac:dyDescent="0.25">
      <c r="K13" s="29">
        <f>'School head-Key13'!K30</f>
        <v>0</v>
      </c>
      <c r="L13" s="29">
        <f>'School head-Key13'!L30</f>
        <v>0</v>
      </c>
      <c r="M13" s="29">
        <f>'School head-Key13'!M30</f>
        <v>0</v>
      </c>
      <c r="N13" s="29">
        <f>'School head-Key13'!N30</f>
        <v>0</v>
      </c>
      <c r="O13" s="29">
        <f>'School head-Key13'!O30</f>
        <v>8.3931818181818177E-2</v>
      </c>
      <c r="P13" s="29" t="s">
        <v>129</v>
      </c>
      <c r="W13" s="31">
        <f>ROUND(W12/25,0)</f>
        <v>0</v>
      </c>
      <c r="X13" s="29" t="s">
        <v>129</v>
      </c>
    </row>
    <row r="14" spans="2:24" x14ac:dyDescent="0.25">
      <c r="M14" s="29">
        <f>'School head-Key13'!M31</f>
        <v>0</v>
      </c>
      <c r="N14" s="29">
        <f>'School head-Key13'!N31</f>
        <v>0</v>
      </c>
      <c r="O14" s="29">
        <f>'School head-Key13'!O31</f>
        <v>3</v>
      </c>
      <c r="P14" s="29" t="s">
        <v>130</v>
      </c>
      <c r="W14" s="29">
        <v>3</v>
      </c>
      <c r="X14" s="29" t="s">
        <v>130</v>
      </c>
    </row>
    <row r="15" spans="2:24" x14ac:dyDescent="0.25">
      <c r="M15" s="29">
        <f>'School head-Key13'!M32</f>
        <v>0</v>
      </c>
      <c r="N15" s="29">
        <f>'School head-Key13'!N32</f>
        <v>0</v>
      </c>
      <c r="O15" s="29">
        <f>'School head-Key13'!O32</f>
        <v>2</v>
      </c>
      <c r="P15" s="29" t="s">
        <v>131</v>
      </c>
      <c r="W15" s="29">
        <v>2</v>
      </c>
      <c r="X15" s="29" t="s">
        <v>131</v>
      </c>
    </row>
    <row r="16" spans="2:24" x14ac:dyDescent="0.25">
      <c r="B16" s="29">
        <v>2014</v>
      </c>
      <c r="M16" s="29">
        <f>'School head-Key13'!M33</f>
        <v>0</v>
      </c>
      <c r="N16" s="29">
        <f>'School head-Key13'!N33</f>
        <v>0</v>
      </c>
      <c r="O16" s="29">
        <f>'School head-Key13'!O33</f>
        <v>0</v>
      </c>
    </row>
    <row r="17" spans="2:24" x14ac:dyDescent="0.25">
      <c r="D17" s="29" t="s">
        <v>9</v>
      </c>
      <c r="H17" s="29" t="s">
        <v>10</v>
      </c>
      <c r="M17" s="29">
        <f>'School head-Key13'!M34</f>
        <v>0</v>
      </c>
      <c r="N17" s="29">
        <f>'School head-Key13'!N34</f>
        <v>0</v>
      </c>
      <c r="O17" s="29">
        <f>'School head-Key13'!O34</f>
        <v>0.41965909090909087</v>
      </c>
      <c r="P17" s="29" t="s">
        <v>132</v>
      </c>
      <c r="W17" s="31">
        <f>W13*SUM(W14:W15)</f>
        <v>0</v>
      </c>
      <c r="X17" s="29" t="s">
        <v>132</v>
      </c>
    </row>
    <row r="18" spans="2:24" x14ac:dyDescent="0.25">
      <c r="B18" s="29" t="s">
        <v>133</v>
      </c>
      <c r="D18" s="29">
        <f>'School head-Key13'!D35</f>
        <v>5.5</v>
      </c>
      <c r="E18" s="29">
        <f>'School head-Key13'!E35</f>
        <v>0.5</v>
      </c>
      <c r="F18" s="29" t="s">
        <v>134</v>
      </c>
      <c r="H18" s="29">
        <f>'School head-Key13'!H35</f>
        <v>2.75</v>
      </c>
      <c r="I18" s="29">
        <f>'School head-Key13'!I35</f>
        <v>0.25</v>
      </c>
      <c r="J18" s="29" t="s">
        <v>134</v>
      </c>
      <c r="O18" s="31"/>
      <c r="W18" s="31"/>
    </row>
    <row r="19" spans="2:24" x14ac:dyDescent="0.25">
      <c r="B19" s="29" t="s">
        <v>135</v>
      </c>
      <c r="D19" s="29">
        <f>'School head-Key13'!D36</f>
        <v>25</v>
      </c>
      <c r="E19" s="29">
        <f>'School head-Key13'!E36</f>
        <v>1</v>
      </c>
      <c r="F19" s="29" t="s">
        <v>136</v>
      </c>
      <c r="H19" s="29">
        <f>'School head-Key13'!H36</f>
        <v>6.875</v>
      </c>
      <c r="I19" s="29">
        <f>'School head-Key13'!I36</f>
        <v>0.625</v>
      </c>
      <c r="J19" s="29" t="s">
        <v>134</v>
      </c>
      <c r="O19" s="31"/>
      <c r="W19" s="31"/>
    </row>
    <row r="20" spans="2:24" x14ac:dyDescent="0.25">
      <c r="D20" s="29">
        <f>'School head-Key13'!D37</f>
        <v>0</v>
      </c>
      <c r="E20" s="29">
        <f>'School head-Key13'!E37</f>
        <v>0</v>
      </c>
      <c r="H20" s="29">
        <f>'School head-Key13'!H37</f>
        <v>0</v>
      </c>
      <c r="I20" s="29">
        <f>'School head-Key13'!I37</f>
        <v>0</v>
      </c>
      <c r="O20" s="31"/>
      <c r="W20" s="31"/>
    </row>
    <row r="21" spans="2:24" x14ac:dyDescent="0.25">
      <c r="B21" s="29" t="s">
        <v>137</v>
      </c>
      <c r="D21" s="29">
        <f>'School head-Key13'!D38</f>
        <v>776.25</v>
      </c>
      <c r="E21" s="29">
        <f>'School head-Key13'!E38</f>
        <v>0</v>
      </c>
      <c r="H21" s="29">
        <f>'School head-Key13'!H38</f>
        <v>175.4</v>
      </c>
      <c r="I21" s="29">
        <f>'School head-Key13'!I38</f>
        <v>0</v>
      </c>
      <c r="K21" s="29">
        <f>D42</f>
        <v>0</v>
      </c>
      <c r="M21" s="29">
        <v>150</v>
      </c>
      <c r="O21" s="31">
        <f>K21/M21</f>
        <v>0</v>
      </c>
      <c r="P21" s="29" t="s">
        <v>128</v>
      </c>
      <c r="W21" s="31"/>
    </row>
    <row r="22" spans="2:24" x14ac:dyDescent="0.25">
      <c r="B22" s="29" t="s">
        <v>138</v>
      </c>
      <c r="D22" s="29">
        <f>'School head-Key13'!D39</f>
        <v>13.8</v>
      </c>
      <c r="E22" s="29">
        <f>'School head-Key13'!E39</f>
        <v>0.25</v>
      </c>
      <c r="F22" s="29" t="s">
        <v>139</v>
      </c>
      <c r="H22" s="29">
        <f>'School head-Key13'!H39</f>
        <v>1.1000000000000001</v>
      </c>
      <c r="I22" s="29">
        <f>'School head-Key13'!I39</f>
        <v>0.25</v>
      </c>
      <c r="J22" s="29" t="s">
        <v>134</v>
      </c>
      <c r="O22" s="31">
        <f>O21/$C$30</f>
        <v>0</v>
      </c>
      <c r="P22" s="29" t="s">
        <v>129</v>
      </c>
      <c r="W22" s="31"/>
    </row>
    <row r="23" spans="2:24" x14ac:dyDescent="0.25">
      <c r="B23" s="29" t="s">
        <v>140</v>
      </c>
      <c r="D23" s="29">
        <f>'School head-Key13'!D40</f>
        <v>6.9</v>
      </c>
      <c r="E23" s="29">
        <f>'School head-Key13'!E40</f>
        <v>0.125</v>
      </c>
      <c r="F23" s="29" t="s">
        <v>139</v>
      </c>
      <c r="H23" s="29">
        <f>'School head-Key13'!H40</f>
        <v>6.9</v>
      </c>
      <c r="I23" s="29">
        <f>'School head-Key13'!I40</f>
        <v>0.125</v>
      </c>
      <c r="J23" s="29" t="s">
        <v>139</v>
      </c>
      <c r="O23" s="29">
        <v>3</v>
      </c>
      <c r="P23" s="29" t="s">
        <v>130</v>
      </c>
      <c r="W23" s="31"/>
    </row>
    <row r="24" spans="2:24" x14ac:dyDescent="0.25">
      <c r="B24" s="29" t="s">
        <v>141</v>
      </c>
      <c r="D24" s="29">
        <f>'School head-Key13'!D41</f>
        <v>0</v>
      </c>
      <c r="E24" s="29">
        <f>'School head-Key13'!E41</f>
        <v>0</v>
      </c>
      <c r="H24" s="29">
        <f>'School head-Key13'!H41</f>
        <v>1.25</v>
      </c>
      <c r="I24" s="29">
        <f>'School head-Key13'!I41</f>
        <v>0.125</v>
      </c>
      <c r="J24" s="29" t="s">
        <v>136</v>
      </c>
      <c r="O24" s="29">
        <v>2</v>
      </c>
      <c r="P24" s="29" t="s">
        <v>131</v>
      </c>
      <c r="W24" s="31"/>
    </row>
    <row r="25" spans="2:24" x14ac:dyDescent="0.25">
      <c r="B25" s="29" t="s">
        <v>142</v>
      </c>
      <c r="D25" s="29">
        <f>'School head-Key13'!D42</f>
        <v>796.94999999999993</v>
      </c>
      <c r="E25" s="29">
        <f>'School head-Key13'!E42</f>
        <v>0</v>
      </c>
      <c r="H25" s="29">
        <f>'School head-Key13'!H42</f>
        <v>184.65</v>
      </c>
      <c r="I25" s="29">
        <f>'School head-Key13'!I42</f>
        <v>0</v>
      </c>
      <c r="W25" s="31"/>
    </row>
    <row r="26" spans="2:24" x14ac:dyDescent="0.25">
      <c r="D26" s="29">
        <f>'School head-Key13'!D43</f>
        <v>0</v>
      </c>
      <c r="E26" s="29">
        <f>'School head-Key13'!E43</f>
        <v>0</v>
      </c>
      <c r="H26" s="29">
        <f>'School head-Key13'!H43</f>
        <v>0</v>
      </c>
      <c r="I26" s="29">
        <f>'School head-Key13'!I43</f>
        <v>0</v>
      </c>
      <c r="O26" s="31">
        <f>O22*SUM(O23:O24)</f>
        <v>0</v>
      </c>
      <c r="P26" s="29" t="s">
        <v>132</v>
      </c>
      <c r="W26" s="31"/>
    </row>
    <row r="27" spans="2:24" x14ac:dyDescent="0.25">
      <c r="B27" s="29" t="s">
        <v>143</v>
      </c>
      <c r="D27" s="29">
        <f>'School head-Key13'!D44</f>
        <v>55</v>
      </c>
      <c r="E27" s="29">
        <f>'School head-Key13'!E44</f>
        <v>5</v>
      </c>
      <c r="F27" s="29" t="s">
        <v>134</v>
      </c>
      <c r="H27" s="29">
        <f>'School head-Key13'!H44</f>
        <v>0</v>
      </c>
      <c r="I27" s="29">
        <f>'School head-Key13'!I44</f>
        <v>0</v>
      </c>
      <c r="W27" s="31"/>
    </row>
    <row r="28" spans="2:24" x14ac:dyDescent="0.25">
      <c r="W28" s="31"/>
    </row>
    <row r="29" spans="2:24" x14ac:dyDescent="0.25">
      <c r="B29" s="29" t="s">
        <v>77</v>
      </c>
      <c r="C29" s="29">
        <v>11</v>
      </c>
      <c r="K29" s="29">
        <f>H42</f>
        <v>0</v>
      </c>
      <c r="M29" s="29">
        <v>200</v>
      </c>
      <c r="O29" s="31">
        <f>K29/M29</f>
        <v>0</v>
      </c>
      <c r="P29" s="29" t="s">
        <v>128</v>
      </c>
    </row>
    <row r="30" spans="2:24" x14ac:dyDescent="0.25">
      <c r="B30" s="29" t="s">
        <v>78</v>
      </c>
      <c r="C30" s="29">
        <v>25</v>
      </c>
      <c r="O30" s="31">
        <f>O29/$C$29</f>
        <v>0</v>
      </c>
      <c r="P30" s="29" t="s">
        <v>129</v>
      </c>
    </row>
    <row r="31" spans="2:24" x14ac:dyDescent="0.25">
      <c r="B31" s="29" t="s">
        <v>79</v>
      </c>
      <c r="C31" s="29">
        <v>138</v>
      </c>
      <c r="O31" s="29">
        <v>3</v>
      </c>
      <c r="P31" s="29" t="s">
        <v>130</v>
      </c>
    </row>
    <row r="32" spans="2:24" x14ac:dyDescent="0.25">
      <c r="O32" s="29">
        <v>2</v>
      </c>
      <c r="P32" s="29" t="s">
        <v>131</v>
      </c>
    </row>
    <row r="33" spans="3:16" x14ac:dyDescent="0.25">
      <c r="C33" s="32"/>
    </row>
    <row r="34" spans="3:16" x14ac:dyDescent="0.25">
      <c r="O34" s="31">
        <f>O30*SUM(O31:O32)</f>
        <v>0</v>
      </c>
      <c r="P34" s="29" t="s">
        <v>132</v>
      </c>
    </row>
    <row r="47" spans="3:16" x14ac:dyDescent="0.25">
      <c r="C47" s="32"/>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7"/>
  <sheetViews>
    <sheetView topLeftCell="A21" zoomScale="93" zoomScaleNormal="93" zoomScalePageLayoutView="93" workbookViewId="0">
      <selection activeCell="A41" sqref="A41"/>
    </sheetView>
  </sheetViews>
  <sheetFormatPr defaultColWidth="8.85546875" defaultRowHeight="12.75" x14ac:dyDescent="0.25"/>
  <cols>
    <col min="1" max="1" width="5.42578125" style="75" customWidth="1"/>
    <col min="2" max="2" width="4.7109375" style="75" customWidth="1"/>
    <col min="3" max="3" width="19.42578125" style="75" customWidth="1"/>
    <col min="4" max="4" width="20.28515625" style="75" customWidth="1"/>
    <col min="5" max="5" width="60.140625" style="75" customWidth="1"/>
    <col min="6" max="16384" width="8.85546875" style="75"/>
  </cols>
  <sheetData>
    <row r="2" spans="2:3" ht="15.75" x14ac:dyDescent="0.25">
      <c r="B2" s="82" t="s">
        <v>203</v>
      </c>
    </row>
    <row r="4" spans="2:3" x14ac:dyDescent="0.25">
      <c r="B4" s="75">
        <v>1</v>
      </c>
      <c r="C4" s="75" t="s">
        <v>241</v>
      </c>
    </row>
    <row r="5" spans="2:3" x14ac:dyDescent="0.25">
      <c r="B5" s="75">
        <v>2</v>
      </c>
      <c r="C5" s="75" t="s">
        <v>204</v>
      </c>
    </row>
    <row r="6" spans="2:3" x14ac:dyDescent="0.25">
      <c r="B6" s="75">
        <v>3</v>
      </c>
      <c r="C6" s="75" t="s">
        <v>205</v>
      </c>
    </row>
    <row r="7" spans="2:3" x14ac:dyDescent="0.25">
      <c r="B7" s="75">
        <v>4</v>
      </c>
      <c r="C7" s="75" t="s">
        <v>206</v>
      </c>
    </row>
    <row r="9" spans="2:3" x14ac:dyDescent="0.25">
      <c r="B9" s="75">
        <v>5</v>
      </c>
      <c r="C9" s="81" t="s">
        <v>207</v>
      </c>
    </row>
    <row r="10" spans="2:3" x14ac:dyDescent="0.25">
      <c r="C10" s="75" t="s">
        <v>208</v>
      </c>
    </row>
    <row r="11" spans="2:3" x14ac:dyDescent="0.25">
      <c r="C11" s="75" t="s">
        <v>209</v>
      </c>
    </row>
    <row r="13" spans="2:3" x14ac:dyDescent="0.25">
      <c r="B13" s="75">
        <v>6</v>
      </c>
      <c r="C13" s="81" t="s">
        <v>212</v>
      </c>
    </row>
    <row r="14" spans="2:3" x14ac:dyDescent="0.25">
      <c r="C14" s="75" t="s">
        <v>210</v>
      </c>
    </row>
    <row r="15" spans="2:3" x14ac:dyDescent="0.25">
      <c r="C15" s="75" t="s">
        <v>211</v>
      </c>
    </row>
    <row r="17" spans="2:5" x14ac:dyDescent="0.25">
      <c r="B17" s="75">
        <v>7</v>
      </c>
      <c r="C17" s="81" t="s">
        <v>215</v>
      </c>
    </row>
    <row r="18" spans="2:5" x14ac:dyDescent="0.25">
      <c r="C18" s="75" t="s">
        <v>213</v>
      </c>
    </row>
    <row r="19" spans="2:5" x14ac:dyDescent="0.25">
      <c r="C19" s="75" t="s">
        <v>214</v>
      </c>
    </row>
    <row r="21" spans="2:5" x14ac:dyDescent="0.25">
      <c r="B21" s="75">
        <v>8</v>
      </c>
      <c r="C21" s="81" t="s">
        <v>219</v>
      </c>
    </row>
    <row r="22" spans="2:5" x14ac:dyDescent="0.25">
      <c r="C22" s="75" t="s">
        <v>216</v>
      </c>
    </row>
    <row r="23" spans="2:5" x14ac:dyDescent="0.25">
      <c r="C23" s="75" t="s">
        <v>217</v>
      </c>
    </row>
    <row r="24" spans="2:5" x14ac:dyDescent="0.25">
      <c r="C24" s="75" t="s">
        <v>218</v>
      </c>
    </row>
    <row r="25" spans="2:5" x14ac:dyDescent="0.25">
      <c r="C25" s="75" t="s">
        <v>237</v>
      </c>
    </row>
    <row r="26" spans="2:5" x14ac:dyDescent="0.25">
      <c r="C26" s="83" t="s">
        <v>238</v>
      </c>
    </row>
    <row r="27" spans="2:5" x14ac:dyDescent="0.25">
      <c r="C27" s="75" t="s">
        <v>239</v>
      </c>
    </row>
    <row r="28" spans="2:5" x14ac:dyDescent="0.25">
      <c r="C28" s="75" t="s">
        <v>240</v>
      </c>
    </row>
    <row r="30" spans="2:5" x14ac:dyDescent="0.25">
      <c r="B30" s="75">
        <v>9</v>
      </c>
      <c r="C30" s="75" t="s">
        <v>220</v>
      </c>
    </row>
    <row r="31" spans="2:5" x14ac:dyDescent="0.25">
      <c r="D31" s="76" t="s">
        <v>222</v>
      </c>
      <c r="E31" s="76" t="s">
        <v>223</v>
      </c>
    </row>
    <row r="32" spans="2:5" ht="38.25" x14ac:dyDescent="0.25">
      <c r="C32" s="128" t="s">
        <v>221</v>
      </c>
      <c r="D32" s="77" t="s">
        <v>224</v>
      </c>
      <c r="E32" s="78" t="s">
        <v>225</v>
      </c>
    </row>
    <row r="33" spans="3:5" ht="25.5" x14ac:dyDescent="0.25">
      <c r="C33" s="128"/>
      <c r="D33" s="77" t="s">
        <v>229</v>
      </c>
      <c r="E33" s="78" t="s">
        <v>226</v>
      </c>
    </row>
    <row r="34" spans="3:5" ht="25.5" x14ac:dyDescent="0.25">
      <c r="C34" s="128"/>
      <c r="D34" s="79" t="s">
        <v>228</v>
      </c>
      <c r="E34" s="78" t="s">
        <v>227</v>
      </c>
    </row>
    <row r="35" spans="3:5" ht="25.5" x14ac:dyDescent="0.25">
      <c r="C35" s="128"/>
      <c r="D35" s="77" t="s">
        <v>230</v>
      </c>
      <c r="E35" s="78" t="s">
        <v>231</v>
      </c>
    </row>
    <row r="36" spans="3:5" ht="54.75" customHeight="1" x14ac:dyDescent="0.25">
      <c r="C36" s="128" t="s">
        <v>242</v>
      </c>
      <c r="D36" s="80" t="s">
        <v>232</v>
      </c>
      <c r="E36" s="78" t="s">
        <v>233</v>
      </c>
    </row>
    <row r="37" spans="3:5" ht="25.5" x14ac:dyDescent="0.25">
      <c r="C37" s="128"/>
      <c r="D37" s="78" t="s">
        <v>234</v>
      </c>
      <c r="E37" s="78" t="s">
        <v>235</v>
      </c>
    </row>
  </sheetData>
  <mergeCells count="2">
    <mergeCell ref="C32:C35"/>
    <mergeCell ref="C36:C37"/>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tabSelected="1" topLeftCell="I1" zoomScale="87" zoomScaleNormal="87" zoomScalePageLayoutView="125" workbookViewId="0">
      <selection activeCell="E4" sqref="E4"/>
    </sheetView>
  </sheetViews>
  <sheetFormatPr defaultColWidth="8.85546875" defaultRowHeight="15" x14ac:dyDescent="0.25"/>
  <cols>
    <col min="1" max="1" width="4.7109375" style="84" customWidth="1"/>
    <col min="2" max="2" width="67" style="60" bestFit="1" customWidth="1"/>
    <col min="3" max="3" width="25.42578125" style="47" customWidth="1"/>
    <col min="4" max="4" width="11.7109375" style="65" customWidth="1"/>
    <col min="5" max="5" width="67" style="97" bestFit="1" customWidth="1"/>
    <col min="6" max="6" width="16.7109375" style="91" customWidth="1"/>
    <col min="7" max="7" width="19.42578125" customWidth="1"/>
    <col min="8" max="12" width="12.7109375" customWidth="1"/>
    <col min="13" max="13" width="17.28515625" customWidth="1"/>
    <col min="14" max="14" width="14.140625" customWidth="1"/>
    <col min="15" max="15" width="34.140625" bestFit="1" customWidth="1"/>
    <col min="16" max="17" width="20" customWidth="1"/>
  </cols>
  <sheetData>
    <row r="1" spans="1:24" x14ac:dyDescent="0.25">
      <c r="B1" s="63" t="s">
        <v>258</v>
      </c>
      <c r="C1" s="46"/>
      <c r="D1" s="64"/>
      <c r="E1" s="63"/>
    </row>
    <row r="2" spans="1:24" x14ac:dyDescent="0.25">
      <c r="B2" s="59" t="s">
        <v>185</v>
      </c>
      <c r="C2" s="100" t="s">
        <v>251</v>
      </c>
    </row>
    <row r="3" spans="1:24" x14ac:dyDescent="0.25">
      <c r="B3" s="59"/>
      <c r="C3" s="45"/>
    </row>
    <row r="4" spans="1:24" s="74" customFormat="1" ht="62.25" customHeight="1" x14ac:dyDescent="0.25">
      <c r="A4" s="85"/>
      <c r="B4" s="72" t="s">
        <v>195</v>
      </c>
      <c r="C4" s="73" t="s">
        <v>266</v>
      </c>
      <c r="D4" s="72" t="s">
        <v>196</v>
      </c>
      <c r="E4" s="73" t="s">
        <v>197</v>
      </c>
      <c r="F4" s="74" t="s">
        <v>198</v>
      </c>
      <c r="G4" s="74" t="s">
        <v>199</v>
      </c>
      <c r="H4" s="131" t="s">
        <v>236</v>
      </c>
      <c r="I4" s="131"/>
      <c r="J4" s="131"/>
      <c r="K4" s="131"/>
      <c r="L4" s="131"/>
      <c r="M4" s="70" t="s">
        <v>249</v>
      </c>
      <c r="N4" s="72" t="s">
        <v>200</v>
      </c>
      <c r="O4" s="72" t="s">
        <v>201</v>
      </c>
      <c r="P4" s="90" t="s">
        <v>202</v>
      </c>
      <c r="Q4" s="90"/>
    </row>
    <row r="5" spans="1:24" ht="13.5" customHeight="1" x14ac:dyDescent="0.35">
      <c r="H5" s="54"/>
      <c r="I5" s="54"/>
      <c r="J5" s="54"/>
      <c r="K5" s="54"/>
      <c r="L5" s="54"/>
      <c r="M5" s="49"/>
      <c r="N5" s="49"/>
      <c r="O5" s="49"/>
    </row>
    <row r="6" spans="1:24" ht="26.25" customHeight="1" x14ac:dyDescent="0.25">
      <c r="B6" s="129" t="s">
        <v>186</v>
      </c>
      <c r="C6" s="129" t="s">
        <v>179</v>
      </c>
      <c r="D6" s="103" t="s">
        <v>187</v>
      </c>
      <c r="E6" s="129" t="s">
        <v>188</v>
      </c>
      <c r="F6" s="129" t="s">
        <v>189</v>
      </c>
      <c r="G6" s="134" t="s">
        <v>243</v>
      </c>
      <c r="H6" s="57" t="s">
        <v>180</v>
      </c>
      <c r="I6" s="57" t="s">
        <v>181</v>
      </c>
      <c r="J6" s="57" t="s">
        <v>182</v>
      </c>
      <c r="K6" s="57" t="s">
        <v>183</v>
      </c>
      <c r="L6" s="57" t="s">
        <v>184</v>
      </c>
      <c r="M6" s="132" t="s">
        <v>250</v>
      </c>
      <c r="N6" s="136" t="s">
        <v>190</v>
      </c>
      <c r="O6" s="132" t="s">
        <v>191</v>
      </c>
      <c r="P6" s="132" t="s">
        <v>194</v>
      </c>
      <c r="Q6" s="132"/>
      <c r="U6" s="55"/>
      <c r="V6" s="55"/>
      <c r="W6" s="55"/>
      <c r="X6" s="56"/>
    </row>
    <row r="7" spans="1:24" ht="26.25" customHeight="1" x14ac:dyDescent="0.25">
      <c r="B7" s="130"/>
      <c r="C7" s="130"/>
      <c r="D7" s="104" t="s">
        <v>2</v>
      </c>
      <c r="E7" s="130"/>
      <c r="F7" s="130"/>
      <c r="G7" s="135"/>
      <c r="H7" s="102" t="s">
        <v>244</v>
      </c>
      <c r="I7" s="102" t="s">
        <v>245</v>
      </c>
      <c r="J7" s="102" t="s">
        <v>246</v>
      </c>
      <c r="K7" s="102" t="s">
        <v>247</v>
      </c>
      <c r="L7" s="102" t="s">
        <v>248</v>
      </c>
      <c r="M7" s="133"/>
      <c r="N7" s="137"/>
      <c r="O7" s="132"/>
      <c r="P7" s="71" t="s">
        <v>193</v>
      </c>
      <c r="Q7" s="71" t="s">
        <v>192</v>
      </c>
      <c r="R7" t="s">
        <v>253</v>
      </c>
      <c r="U7" s="48"/>
      <c r="V7" s="48"/>
      <c r="W7" s="48"/>
      <c r="X7" s="48"/>
    </row>
    <row r="8" spans="1:24" x14ac:dyDescent="0.25">
      <c r="B8" s="61"/>
      <c r="C8" s="101" t="s">
        <v>252</v>
      </c>
      <c r="D8" s="66"/>
      <c r="E8" s="98"/>
      <c r="F8" s="92"/>
      <c r="G8" s="58"/>
      <c r="H8" s="58"/>
      <c r="I8" s="58"/>
      <c r="J8" s="58"/>
      <c r="K8" s="58"/>
      <c r="L8" s="58"/>
      <c r="M8" s="58"/>
      <c r="N8" s="58"/>
      <c r="O8" s="58"/>
      <c r="P8" s="58"/>
      <c r="Q8" s="58"/>
    </row>
    <row r="9" spans="1:24" s="84" customFormat="1" x14ac:dyDescent="0.25">
      <c r="B9" s="112" t="s">
        <v>264</v>
      </c>
      <c r="C9" s="110"/>
      <c r="D9" s="111"/>
      <c r="E9" s="109" t="s">
        <v>265</v>
      </c>
      <c r="F9" s="95"/>
      <c r="G9" s="88"/>
      <c r="H9" s="88"/>
      <c r="I9" s="88"/>
      <c r="J9" s="88"/>
      <c r="K9" s="88"/>
      <c r="L9" s="88"/>
      <c r="M9" s="88"/>
      <c r="N9" s="88"/>
      <c r="O9" s="88"/>
      <c r="P9" s="88"/>
      <c r="Q9" s="89"/>
    </row>
    <row r="10" spans="1:24" s="86" customFormat="1" ht="18.75" customHeight="1" x14ac:dyDescent="0.25">
      <c r="B10" s="113"/>
      <c r="C10" s="114"/>
      <c r="D10" s="115"/>
      <c r="E10" s="105" t="s">
        <v>259</v>
      </c>
      <c r="F10" s="116"/>
      <c r="G10" s="117"/>
      <c r="H10" s="117"/>
      <c r="I10" s="117"/>
      <c r="J10" s="117"/>
      <c r="K10" s="117"/>
      <c r="L10" s="117"/>
      <c r="M10" s="117"/>
      <c r="N10" s="113"/>
      <c r="O10" s="118"/>
      <c r="P10" s="118"/>
      <c r="Q10" s="118" t="s">
        <v>254</v>
      </c>
      <c r="R10" s="86" t="s">
        <v>257</v>
      </c>
    </row>
    <row r="11" spans="1:24" s="86" customFormat="1" ht="15" customHeight="1" x14ac:dyDescent="0.25">
      <c r="B11" s="113"/>
      <c r="C11" s="119"/>
      <c r="D11" s="115"/>
      <c r="E11" s="105" t="s">
        <v>260</v>
      </c>
      <c r="F11" s="116"/>
      <c r="G11" s="120"/>
      <c r="H11" s="120"/>
      <c r="I11" s="120"/>
      <c r="J11" s="120"/>
      <c r="K11" s="120"/>
      <c r="L11" s="120"/>
      <c r="M11" s="117"/>
      <c r="N11" s="113"/>
      <c r="O11" s="118"/>
      <c r="P11" s="118"/>
      <c r="Q11" s="118" t="s">
        <v>255</v>
      </c>
    </row>
    <row r="12" spans="1:24" s="86" customFormat="1" ht="15" customHeight="1" x14ac:dyDescent="0.25">
      <c r="B12" s="113"/>
      <c r="C12" s="119"/>
      <c r="D12" s="115"/>
      <c r="E12" s="106" t="s">
        <v>263</v>
      </c>
      <c r="F12" s="116"/>
      <c r="G12" s="120"/>
      <c r="H12" s="120"/>
      <c r="I12" s="120"/>
      <c r="J12" s="120"/>
      <c r="K12" s="120"/>
      <c r="L12" s="120"/>
      <c r="M12" s="121"/>
      <c r="N12" s="113"/>
      <c r="O12" s="118"/>
      <c r="P12" s="118"/>
      <c r="Q12" s="118" t="s">
        <v>255</v>
      </c>
    </row>
    <row r="13" spans="1:24" s="86" customFormat="1" ht="15" customHeight="1" x14ac:dyDescent="0.25">
      <c r="B13" s="113"/>
      <c r="C13" s="119"/>
      <c r="D13" s="115"/>
      <c r="E13" s="108" t="s">
        <v>261</v>
      </c>
      <c r="F13" s="116"/>
      <c r="G13" s="117"/>
      <c r="H13" s="117"/>
      <c r="I13" s="117"/>
      <c r="J13" s="117"/>
      <c r="K13" s="117"/>
      <c r="L13" s="117"/>
      <c r="M13" s="117"/>
      <c r="N13" s="113"/>
      <c r="O13" s="118"/>
      <c r="P13" s="118"/>
      <c r="Q13" s="118" t="s">
        <v>255</v>
      </c>
    </row>
    <row r="14" spans="1:24" s="86" customFormat="1" ht="15" customHeight="1" x14ac:dyDescent="0.25">
      <c r="B14" s="113"/>
      <c r="C14" s="119"/>
      <c r="D14" s="115"/>
      <c r="E14" s="107" t="s">
        <v>262</v>
      </c>
      <c r="F14" s="116"/>
      <c r="G14" s="122"/>
      <c r="H14" s="122"/>
      <c r="I14" s="122"/>
      <c r="J14" s="122"/>
      <c r="K14" s="122"/>
      <c r="L14" s="122"/>
      <c r="M14" s="120"/>
      <c r="N14" s="113"/>
      <c r="O14" s="118"/>
      <c r="P14" s="118"/>
      <c r="Q14" s="118" t="s">
        <v>254</v>
      </c>
      <c r="R14" s="86" t="s">
        <v>256</v>
      </c>
    </row>
    <row r="15" spans="1:24" s="86" customFormat="1" x14ac:dyDescent="0.25">
      <c r="B15" s="87"/>
      <c r="C15" s="47"/>
      <c r="D15" s="67"/>
      <c r="E15" s="96"/>
      <c r="F15" s="93"/>
      <c r="G15" s="50"/>
      <c r="H15" s="50"/>
      <c r="I15" s="50"/>
      <c r="J15" s="50"/>
      <c r="K15" s="50"/>
      <c r="L15" s="50"/>
      <c r="M15" s="50"/>
      <c r="N15" s="50"/>
      <c r="O15" s="50"/>
    </row>
    <row r="16" spans="1:24" s="86" customFormat="1" x14ac:dyDescent="0.25">
      <c r="B16" s="87"/>
      <c r="C16" s="47"/>
      <c r="D16" s="67"/>
      <c r="E16" s="96"/>
      <c r="F16" s="93"/>
      <c r="G16" s="50"/>
      <c r="H16" s="50"/>
      <c r="I16" s="50"/>
      <c r="J16" s="50"/>
      <c r="K16" s="50"/>
      <c r="L16" s="50"/>
      <c r="M16" s="50"/>
      <c r="N16" s="50"/>
      <c r="O16" s="50"/>
    </row>
    <row r="17" spans="1:15" s="53" customFormat="1" x14ac:dyDescent="0.25">
      <c r="A17" s="86"/>
      <c r="B17" s="62"/>
      <c r="C17" s="47"/>
      <c r="D17" s="68"/>
      <c r="E17" s="99"/>
      <c r="F17" s="94"/>
      <c r="G17" s="52"/>
      <c r="H17" s="52"/>
      <c r="I17" s="52"/>
      <c r="J17" s="52"/>
      <c r="K17" s="52"/>
      <c r="L17" s="52"/>
      <c r="M17" s="52"/>
      <c r="N17" s="52"/>
      <c r="O17" s="52"/>
    </row>
    <row r="18" spans="1:15" s="53" customFormat="1" x14ac:dyDescent="0.25">
      <c r="A18" s="86"/>
      <c r="B18" s="62"/>
      <c r="C18" s="47"/>
      <c r="D18" s="68"/>
      <c r="E18" s="99"/>
      <c r="F18" s="94"/>
      <c r="G18" s="52"/>
      <c r="H18" s="52"/>
      <c r="I18" s="52"/>
      <c r="J18" s="52"/>
      <c r="K18" s="52"/>
      <c r="L18" s="52"/>
      <c r="M18" s="52"/>
      <c r="N18" s="52"/>
      <c r="O18" s="52"/>
    </row>
    <row r="19" spans="1:15" x14ac:dyDescent="0.25">
      <c r="B19" s="62"/>
      <c r="C19" s="51"/>
      <c r="D19" s="68"/>
    </row>
    <row r="20" spans="1:15" x14ac:dyDescent="0.25">
      <c r="B20" s="62"/>
      <c r="C20" s="51"/>
      <c r="D20" s="69"/>
    </row>
  </sheetData>
  <mergeCells count="10">
    <mergeCell ref="P6:Q6"/>
    <mergeCell ref="G6:G7"/>
    <mergeCell ref="O6:O7"/>
    <mergeCell ref="N6:N7"/>
    <mergeCell ref="B6:B7"/>
    <mergeCell ref="C6:C7"/>
    <mergeCell ref="E6:E7"/>
    <mergeCell ref="H4:L4"/>
    <mergeCell ref="M6:M7"/>
    <mergeCell ref="F6:F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260f1dc1-6ce0-4315-800b-8537f82ed918">New Projects</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08132B5D7A6C4A9C17E8D11DD7B026" ma:contentTypeVersion="3" ma:contentTypeDescription="Create a new document." ma:contentTypeScope="" ma:versionID="cea74324d1bb4e68b40c58f8fc2d9837">
  <xsd:schema xmlns:xsd="http://www.w3.org/2001/XMLSchema" xmlns:xs="http://www.w3.org/2001/XMLSchema" xmlns:p="http://schemas.microsoft.com/office/2006/metadata/properties" xmlns:ns2="260f1dc1-6ce0-4315-800b-8537f82ed918" xmlns:ns3="6a3cfbd5-4e93-4315-976d-3a5790a2506e" targetNamespace="http://schemas.microsoft.com/office/2006/metadata/properties" ma:root="true" ma:fieldsID="4b59070239627ae7845773cb28bdb022" ns2:_="" ns3:_="">
    <xsd:import namespace="260f1dc1-6ce0-4315-800b-8537f82ed918"/>
    <xsd:import namespace="6a3cfbd5-4e93-4315-976d-3a5790a2506e"/>
    <xsd:element name="properties">
      <xsd:complexType>
        <xsd:sequence>
          <xsd:element name="documentManagement">
            <xsd:complexType>
              <xsd:all>
                <xsd:element ref="ns2:Category"/>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f1dc1-6ce0-4315-800b-8537f82ed918" elementFormDefault="qualified">
    <xsd:import namespace="http://schemas.microsoft.com/office/2006/documentManagement/types"/>
    <xsd:import namespace="http://schemas.microsoft.com/office/infopath/2007/PartnerControls"/>
    <xsd:element name="Category" ma:index="8" ma:displayName="Category" ma:format="Dropdown" ma:internalName="Category">
      <xsd:simpleType>
        <xsd:restriction base="dms:Choice">
          <xsd:enumeration value="Aquaculture"/>
          <xsd:enumeration value="Aquaculture 3Feet Plan"/>
          <xsd:enumeration value="Aquaculture KPI's"/>
          <xsd:enumeration value="Aquaculture Reports"/>
          <xsd:enumeration value="New Projects"/>
          <xsd:enumeration value="Contacts"/>
          <xsd:enumeration value="Lab Documents"/>
        </xsd:restriction>
      </xsd:simpleType>
    </xsd:element>
  </xsd:schema>
  <xsd:schema xmlns:xsd="http://www.w3.org/2001/XMLSchema" xmlns:xs="http://www.w3.org/2001/XMLSchema" xmlns:dms="http://schemas.microsoft.com/office/2006/documentManagement/types" xmlns:pc="http://schemas.microsoft.com/office/infopath/2007/PartnerControls" targetNamespace="6a3cfbd5-4e93-4315-976d-3a5790a2506e"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2253A7-A5FA-4072-BB09-7C6F205563D5}"/>
</file>

<file path=customXml/itemProps2.xml><?xml version="1.0" encoding="utf-8"?>
<ds:datastoreItem xmlns:ds="http://schemas.openxmlformats.org/officeDocument/2006/customXml" ds:itemID="{73266C06-9766-4938-8C7B-5C4B9F6F6C56}"/>
</file>

<file path=customXml/itemProps3.xml><?xml version="1.0" encoding="utf-8"?>
<ds:datastoreItem xmlns:ds="http://schemas.openxmlformats.org/officeDocument/2006/customXml" ds:itemID="{1D950051-8235-4A78-9198-A32B378623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BERKER WORKSTREAMS&gt;&gt;</vt:lpstr>
      <vt:lpstr>Transparency-Budget</vt:lpstr>
      <vt:lpstr>Transparency-Key</vt:lpstr>
      <vt:lpstr>School head-Budget</vt:lpstr>
      <vt:lpstr>School head-Key13</vt:lpstr>
      <vt:lpstr>School head-Key14</vt:lpstr>
      <vt:lpstr>Guideline</vt:lpstr>
      <vt:lpstr>KPI Template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CY</dc:creator>
  <cp:lastModifiedBy>LisaG</cp:lastModifiedBy>
  <dcterms:created xsi:type="dcterms:W3CDTF">2013-03-04T08:56:53Z</dcterms:created>
  <dcterms:modified xsi:type="dcterms:W3CDTF">2015-07-14T14:35:44Z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0x010100DD08132B5D7A6C4A9C17E8D11DD7B026</vt:lpwstr>
  </property>
</Properties>
</file>